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610749a4578b347/Budget 2026-27/"/>
    </mc:Choice>
  </mc:AlternateContent>
  <xr:revisionPtr revIDLastSave="0" documentId="8_{7964CC22-0104-408E-9DD2-1D7246C6FCE4}" xr6:coauthVersionLast="47" xr6:coauthVersionMax="47" xr10:uidLastSave="{00000000-0000-0000-0000-000000000000}"/>
  <bookViews>
    <workbookView xWindow="-120" yWindow="-120" windowWidth="29040" windowHeight="15720" tabRatio="809" activeTab="13" xr2:uid="{27BC3893-081B-4547-BCDB-FA53FEC64366}"/>
  </bookViews>
  <sheets>
    <sheet name="GF Revenue" sheetId="1" r:id="rId1"/>
    <sheet name="GF Admin" sheetId="2" r:id="rId2"/>
    <sheet name="GF Pool" sheetId="3" r:id="rId3"/>
    <sheet name="Building" sheetId="4" r:id="rId4"/>
    <sheet name="Equipment" sheetId="5" r:id="rId5"/>
    <sheet name="Pool replacement" sheetId="8" r:id="rId6"/>
    <sheet name="Hendricks" sheetId="6" r:id="rId7"/>
    <sheet name="Football" sheetId="7" r:id="rId8"/>
    <sheet name="Clinic Grant" sheetId="12" r:id="rId9"/>
    <sheet name="Swim Team" sheetId="15" r:id="rId10"/>
    <sheet name="Tennis Refurb Grant" sheetId="14" r:id="rId11"/>
    <sheet name="Youth Baseball" sheetId="10" r:id="rId12"/>
    <sheet name="LB 1 calculations" sheetId="11" state="hidden" r:id="rId13"/>
    <sheet name="Safely Grant" sheetId="13" r:id="rId14"/>
    <sheet name="Skatepark" sheetId="9" r:id="rId15"/>
  </sheets>
  <definedNames>
    <definedName name="_xlnm.Print_Area" localSheetId="3">Building!$A$1:$J$40</definedName>
    <definedName name="_xlnm.Print_Area" localSheetId="8">'Clinic Grant'!$A$1:$I$40</definedName>
    <definedName name="_xlnm.Print_Area" localSheetId="4">Equipment!$A$1:$J$40</definedName>
    <definedName name="_xlnm.Print_Area" localSheetId="7">Football!$A$1:$I$40</definedName>
    <definedName name="_xlnm.Print_Area" localSheetId="1">'GF Admin'!$A$1:$J$47</definedName>
    <definedName name="_xlnm.Print_Area" localSheetId="2">'GF Pool'!$A$1:$XEK$42</definedName>
    <definedName name="_xlnm.Print_Area" localSheetId="0">'GF Revenue'!$A$1:$I$43</definedName>
    <definedName name="_xlnm.Print_Area" localSheetId="6">Hendricks!$A$1:$I$40</definedName>
    <definedName name="_xlnm.Print_Area" localSheetId="5">'Pool replacement'!$A$1:$I$41</definedName>
    <definedName name="_xlnm.Print_Area" localSheetId="13">'Safely Grant'!$A$1:$I$40</definedName>
    <definedName name="_xlnm.Print_Area" localSheetId="9">'Swim Team'!$A$1:$I$40</definedName>
    <definedName name="_xlnm.Print_Area" localSheetId="10">'Tennis Refurb Grant'!$A$1:$I$40</definedName>
    <definedName name="_xlnm.Print_Area" localSheetId="11">'Youth Baseball'!$A$1:$I$40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2" l="1"/>
  <c r="F16" i="8"/>
  <c r="F19" i="2"/>
  <c r="C21" i="14"/>
  <c r="C37" i="14" s="1"/>
  <c r="C18" i="12"/>
  <c r="C21" i="12" s="1"/>
  <c r="C37" i="12" s="1"/>
  <c r="C18" i="7"/>
  <c r="C23" i="7"/>
  <c r="B18" i="7"/>
  <c r="B21" i="7" s="1"/>
  <c r="B37" i="7" s="1"/>
  <c r="B37" i="6"/>
  <c r="B18" i="6"/>
  <c r="B38" i="8"/>
  <c r="B18" i="8"/>
  <c r="B21" i="8" s="1"/>
  <c r="B18" i="5"/>
  <c r="B37" i="4"/>
  <c r="B18" i="4"/>
  <c r="B21" i="4" s="1"/>
  <c r="C22" i="2"/>
  <c r="C22" i="1"/>
  <c r="C18" i="1"/>
  <c r="B24" i="11" l="1"/>
  <c r="L54" i="11" l="1"/>
  <c r="H25" i="11"/>
  <c r="H6" i="11"/>
  <c r="H4" i="11"/>
  <c r="H24" i="11"/>
  <c r="B30" i="11"/>
  <c r="B25" i="11"/>
  <c r="B6" i="11"/>
  <c r="B4" i="11"/>
  <c r="H23" i="11"/>
  <c r="H5" i="11"/>
  <c r="B23" i="11"/>
  <c r="B5" i="11"/>
  <c r="H8" i="11"/>
  <c r="B8" i="11"/>
  <c r="H9" i="11"/>
  <c r="B9" i="11"/>
  <c r="D41" i="7" l="1"/>
  <c r="F19" i="3" l="1"/>
  <c r="F22" i="2"/>
  <c r="C15" i="3" l="1"/>
  <c r="C25" i="3"/>
  <c r="C29" i="2"/>
  <c r="C16" i="2"/>
  <c r="C39" i="1"/>
  <c r="B45" i="1"/>
  <c r="B44" i="1"/>
  <c r="C18" i="8"/>
  <c r="F18" i="15"/>
  <c r="C21" i="15"/>
  <c r="C37" i="15" s="1"/>
  <c r="C39" i="15" s="1"/>
  <c r="B41" i="7" l="1"/>
  <c r="C18" i="6"/>
  <c r="D27" i="11" l="1"/>
  <c r="R32" i="11"/>
  <c r="S32" i="11"/>
  <c r="T32" i="11"/>
  <c r="U32" i="11"/>
  <c r="V32" i="11"/>
  <c r="Q32" i="11"/>
  <c r="W32" i="11" l="1"/>
  <c r="D8" i="11"/>
  <c r="D25" i="11"/>
  <c r="D24" i="11"/>
  <c r="D6" i="11"/>
  <c r="D5" i="11"/>
  <c r="D23" i="11"/>
  <c r="D32" i="11" s="1"/>
  <c r="D33" i="11" s="1"/>
  <c r="D9" i="11"/>
  <c r="D4" i="11"/>
  <c r="F18" i="14"/>
  <c r="D13" i="11" l="1"/>
  <c r="D14" i="11" s="1"/>
  <c r="F16" i="2" l="1"/>
  <c r="F18" i="3"/>
  <c r="F27" i="2"/>
  <c r="F29" i="2" s="1"/>
  <c r="F39" i="15" l="1"/>
  <c r="F39" i="14"/>
  <c r="F21" i="14"/>
  <c r="H39" i="13"/>
  <c r="G39" i="13"/>
  <c r="F39" i="13"/>
  <c r="H18" i="13"/>
  <c r="H21" i="13" s="1"/>
  <c r="G18" i="13"/>
  <c r="G21" i="13" s="1"/>
  <c r="F18" i="13"/>
  <c r="F21" i="13" s="1"/>
  <c r="F39" i="12"/>
  <c r="F18" i="12"/>
  <c r="F21" i="12" s="1"/>
  <c r="F42" i="13" l="1"/>
  <c r="F21" i="15"/>
  <c r="F42" i="15" s="1"/>
  <c r="F42" i="12"/>
  <c r="F42" i="14"/>
  <c r="C18" i="5" l="1"/>
  <c r="F39" i="4"/>
  <c r="C42" i="1"/>
  <c r="F29" i="8"/>
  <c r="C29" i="8"/>
  <c r="H13" i="11"/>
  <c r="H14" i="11" s="1"/>
  <c r="B13" i="11" l="1"/>
  <c r="B14" i="11" s="1"/>
  <c r="F18" i="8"/>
  <c r="F26" i="8"/>
  <c r="F40" i="8" s="1"/>
  <c r="C26" i="8"/>
  <c r="H39" i="10"/>
  <c r="G39" i="10"/>
  <c r="F39" i="10"/>
  <c r="D39" i="10"/>
  <c r="H18" i="10"/>
  <c r="H21" i="10" s="1"/>
  <c r="G18" i="10"/>
  <c r="G21" i="10" s="1"/>
  <c r="F18" i="10"/>
  <c r="F21" i="10" s="1"/>
  <c r="D18" i="10"/>
  <c r="D21" i="10" s="1"/>
  <c r="C18" i="10"/>
  <c r="C21" i="10" s="1"/>
  <c r="C37" i="10" s="1"/>
  <c r="C39" i="10" s="1"/>
  <c r="H39" i="9"/>
  <c r="G39" i="9"/>
  <c r="F39" i="9"/>
  <c r="D39" i="9"/>
  <c r="C39" i="9"/>
  <c r="B39" i="9"/>
  <c r="H18" i="9"/>
  <c r="H21" i="9" s="1"/>
  <c r="G18" i="9"/>
  <c r="G21" i="9" s="1"/>
  <c r="F18" i="9"/>
  <c r="F21" i="9" s="1"/>
  <c r="D18" i="9"/>
  <c r="D21" i="9" s="1"/>
  <c r="C18" i="9"/>
  <c r="C21" i="9" s="1"/>
  <c r="B18" i="9"/>
  <c r="B21" i="9" s="1"/>
  <c r="F42" i="10" l="1"/>
  <c r="F39" i="7"/>
  <c r="F18" i="7"/>
  <c r="F21" i="7" s="1"/>
  <c r="C21" i="7"/>
  <c r="C37" i="7" l="1"/>
  <c r="C39" i="7" s="1"/>
  <c r="C41" i="7" s="1"/>
  <c r="F42" i="7"/>
  <c r="F21" i="8"/>
  <c r="F43" i="8" s="1"/>
  <c r="C21" i="8"/>
  <c r="C38" i="8" s="1"/>
  <c r="C40" i="8" s="1"/>
  <c r="F39" i="6"/>
  <c r="F18" i="6"/>
  <c r="F21" i="6" s="1"/>
  <c r="C21" i="6"/>
  <c r="C37" i="6" s="1"/>
  <c r="C39" i="6" l="1"/>
  <c r="F42" i="6"/>
  <c r="F39" i="5"/>
  <c r="F18" i="5"/>
  <c r="F21" i="5" s="1"/>
  <c r="C21" i="5"/>
  <c r="F42" i="5" l="1"/>
  <c r="C37" i="5"/>
  <c r="C39" i="5" s="1"/>
  <c r="F18" i="4"/>
  <c r="F21" i="4" s="1"/>
  <c r="F42" i="4" s="1"/>
  <c r="C18" i="4"/>
  <c r="C21" i="4" s="1"/>
  <c r="C37" i="4" s="1"/>
  <c r="C39" i="4" s="1"/>
  <c r="F25" i="3" l="1"/>
  <c r="F38" i="3"/>
  <c r="C38" i="3"/>
  <c r="F33" i="3"/>
  <c r="C33" i="3"/>
  <c r="C42" i="3" s="1"/>
  <c r="F15" i="3"/>
  <c r="F2297" i="2" l="1"/>
  <c r="F42" i="3"/>
  <c r="C42" i="2" l="1"/>
  <c r="F37" i="2"/>
  <c r="F46" i="2" s="1"/>
  <c r="C37" i="2"/>
  <c r="C46" i="2" l="1"/>
  <c r="C44" i="1" s="1"/>
  <c r="B32" i="11"/>
  <c r="B33" i="11" s="1"/>
  <c r="H32" i="11"/>
  <c r="H33" i="11" s="1"/>
  <c r="D44" i="1" l="1"/>
  <c r="F39" i="1"/>
  <c r="F42" i="1" l="1"/>
  <c r="F44" i="1" s="1"/>
</calcChain>
</file>

<file path=xl/sharedStrings.xml><?xml version="1.0" encoding="utf-8"?>
<sst xmlns="http://schemas.openxmlformats.org/spreadsheetml/2006/main" count="617" uniqueCount="213">
  <si>
    <t>Historical Data</t>
  </si>
  <si>
    <t>Actual</t>
  </si>
  <si>
    <t>Proposed By
Budget Officer</t>
  </si>
  <si>
    <t>Approved By
Budget Committee</t>
  </si>
  <si>
    <t>Adopted By
Governing Body</t>
  </si>
  <si>
    <t>2. Net working capital (accrual basis)</t>
  </si>
  <si>
    <t>3. Previously levied taxes estimated to be received</t>
  </si>
  <si>
    <t>4. Interest</t>
  </si>
  <si>
    <t>31. Taxes collected in year levied</t>
  </si>
  <si>
    <t>29. Total resources, except taxes to be levied</t>
  </si>
  <si>
    <t>RESOURCES</t>
  </si>
  <si>
    <t>LB-20</t>
  </si>
  <si>
    <t>FORM</t>
  </si>
  <si>
    <r>
      <t xml:space="preserve">5.                    </t>
    </r>
    <r>
      <rPr>
        <b/>
        <sz val="8"/>
        <rFont val="Arial"/>
        <family val="2"/>
      </rPr>
      <t xml:space="preserve"> OTHER RESOURCES</t>
    </r>
  </si>
  <si>
    <r>
      <t xml:space="preserve">32.  </t>
    </r>
    <r>
      <rPr>
        <b/>
        <sz val="8"/>
        <rFont val="Arial"/>
        <family val="2"/>
      </rPr>
      <t>TOTAL RESOURCES</t>
    </r>
  </si>
  <si>
    <r>
      <t>RESOURCE DESCRIPTION</t>
    </r>
    <r>
      <rPr>
        <sz val="10"/>
        <rFont val="Arial"/>
        <family val="2"/>
      </rPr>
      <t xml:space="preserve">
</t>
    </r>
  </si>
  <si>
    <t xml:space="preserve"> </t>
  </si>
  <si>
    <t>1. Available cash on hand* (cash basis) or</t>
  </si>
  <si>
    <t>30. Taxes estimated to be received</t>
  </si>
  <si>
    <t>*Includes ending balance from prior year</t>
  </si>
  <si>
    <t>General Fund</t>
  </si>
  <si>
    <t>6. Pool Receipts</t>
  </si>
  <si>
    <t>7. Lesson Fees</t>
  </si>
  <si>
    <t>9. Sports Activities</t>
  </si>
  <si>
    <t>High Desert Park and Recreation District</t>
  </si>
  <si>
    <t>REQUIREMENTS SUMMARY</t>
  </si>
  <si>
    <t>BY FUND, ORGANIZATIONAL UNIT OR PROGRAM</t>
  </si>
  <si>
    <t>LB-30</t>
  </si>
  <si>
    <t xml:space="preserve">Administration </t>
  </si>
  <si>
    <t xml:space="preserve">High Desert Park and Recreation District </t>
  </si>
  <si>
    <t>REQUIREMENTS DESCRIPTION</t>
  </si>
  <si>
    <t>Adopted Budget</t>
  </si>
  <si>
    <t>Second Preceding</t>
  </si>
  <si>
    <t>First Preceding</t>
  </si>
  <si>
    <t>This Year</t>
  </si>
  <si>
    <t>Proprosed By</t>
  </si>
  <si>
    <t>Approved By</t>
  </si>
  <si>
    <t>Adopted By</t>
  </si>
  <si>
    <t>Budget Officer</t>
  </si>
  <si>
    <t>Budget Committee</t>
  </si>
  <si>
    <t>Governing Body</t>
  </si>
  <si>
    <t>PERSONAL SERVICES</t>
  </si>
  <si>
    <t xml:space="preserve">2 Payroll Taxes </t>
  </si>
  <si>
    <t xml:space="preserve">3 PERS </t>
  </si>
  <si>
    <r>
      <t xml:space="preserve">7 </t>
    </r>
    <r>
      <rPr>
        <b/>
        <sz val="8"/>
        <rFont val="Arial"/>
        <family val="2"/>
      </rPr>
      <t xml:space="preserve"> TOTAL PERSONAL SERVICES</t>
    </r>
  </si>
  <si>
    <t>MATERIALS AND SERVICES</t>
  </si>
  <si>
    <t xml:space="preserve">8 Materials &amp; Supplies </t>
  </si>
  <si>
    <t xml:space="preserve">9 Election Costs </t>
  </si>
  <si>
    <t xml:space="preserve">10 Audit </t>
  </si>
  <si>
    <t xml:space="preserve">11 Telephone &amp; Utilities </t>
  </si>
  <si>
    <t>12 Dues &amp; Fees</t>
  </si>
  <si>
    <t>13 Travel</t>
  </si>
  <si>
    <t xml:space="preserve">14 Rent </t>
  </si>
  <si>
    <t xml:space="preserve">15 Clerk </t>
  </si>
  <si>
    <t>CAPITAL OUTLAY</t>
  </si>
  <si>
    <t>TRANSFERRED TO OTHER FUNDS</t>
  </si>
  <si>
    <t xml:space="preserve">16 Groundskeeper </t>
  </si>
  <si>
    <t xml:space="preserve">Swimming Pool </t>
  </si>
  <si>
    <t>1 Pool Staff</t>
  </si>
  <si>
    <t xml:space="preserve">3 Sports </t>
  </si>
  <si>
    <t>Proposed By</t>
  </si>
  <si>
    <t>SPECIAL FUND</t>
  </si>
  <si>
    <t>RESOURCES AND REQUIREMENTS</t>
  </si>
  <si>
    <t>LB-10</t>
  </si>
  <si>
    <t xml:space="preserve">Building Fund </t>
  </si>
  <si>
    <t>DESCRIPTION
RESOURCES AND REQUIREMENTS</t>
  </si>
  <si>
    <t>1.  Cash on hand * (cash basis), or</t>
  </si>
  <si>
    <t>2.  Working Capital* (accrual basis)</t>
  </si>
  <si>
    <t>3.  Previously levied taxes estimated to be received</t>
  </si>
  <si>
    <t xml:space="preserve">4.  Interest </t>
  </si>
  <si>
    <t>5.  Transferred IN, from other funds</t>
  </si>
  <si>
    <t>9.  Total Resources, except taxes to be levied</t>
  </si>
  <si>
    <t>10.  Taxes estimated to be received</t>
  </si>
  <si>
    <t>11.  Taxes collected in year levied</t>
  </si>
  <si>
    <r>
      <t xml:space="preserve">12. </t>
    </r>
    <r>
      <rPr>
        <b/>
        <sz val="8"/>
        <rFont val="Arial"/>
        <family val="2"/>
      </rPr>
      <t xml:space="preserve"> TOTAL RESOURCES</t>
    </r>
  </si>
  <si>
    <t>REQUIREMENTS</t>
  </si>
  <si>
    <t>1 Materials and Supplies</t>
  </si>
  <si>
    <t>2  Capital Outlay</t>
  </si>
  <si>
    <t>15. Ending balance (prior years)</t>
  </si>
  <si>
    <r>
      <t xml:space="preserve">16.  </t>
    </r>
    <r>
      <rPr>
        <b/>
        <sz val="8"/>
        <rFont val="Arial"/>
        <family val="2"/>
      </rPr>
      <t>UNAPPROPRIATED ENDING FUND BALANCE</t>
    </r>
  </si>
  <si>
    <r>
      <t xml:space="preserve">17. </t>
    </r>
    <r>
      <rPr>
        <b/>
        <sz val="8"/>
        <rFont val="Arial"/>
        <family val="2"/>
      </rPr>
      <t xml:space="preserve"> TOTAL REQUIREMENTS</t>
    </r>
  </si>
  <si>
    <t xml:space="preserve">Equipment Fund </t>
  </si>
  <si>
    <t xml:space="preserve">4. Interest </t>
  </si>
  <si>
    <t xml:space="preserve">Hendricks Fund </t>
  </si>
  <si>
    <t xml:space="preserve">6. Donations/ Fundraisers </t>
  </si>
  <si>
    <t xml:space="preserve">   </t>
  </si>
  <si>
    <t xml:space="preserve">Football Fund </t>
  </si>
  <si>
    <t xml:space="preserve">Harney Skatepark </t>
  </si>
  <si>
    <t>5.  Transferred IN,  from other funds</t>
  </si>
  <si>
    <t xml:space="preserve">Pool Replacement Fund </t>
  </si>
  <si>
    <t xml:space="preserve">Youth Baseball Fund </t>
  </si>
  <si>
    <t>4 Workers compensation</t>
  </si>
  <si>
    <t>7. Grants</t>
  </si>
  <si>
    <t>13 Materials and Supplies</t>
  </si>
  <si>
    <t>14. Grant Match</t>
  </si>
  <si>
    <r>
      <t xml:space="preserve">15.  </t>
    </r>
    <r>
      <rPr>
        <b/>
        <sz val="8"/>
        <rFont val="Arial"/>
        <family val="2"/>
      </rPr>
      <t>TOTAL MATERIALS AND SERVICES</t>
    </r>
  </si>
  <si>
    <t>16.  Capital Outlay</t>
  </si>
  <si>
    <r>
      <t xml:space="preserve">17 </t>
    </r>
    <r>
      <rPr>
        <b/>
        <sz val="8"/>
        <rFont val="Arial"/>
        <family val="2"/>
      </rPr>
      <t xml:space="preserve"> TOTAL CAPITAL OUTLAY</t>
    </r>
  </si>
  <si>
    <t>26. Ending balance (prior years)</t>
  </si>
  <si>
    <r>
      <t xml:space="preserve">27.  </t>
    </r>
    <r>
      <rPr>
        <b/>
        <sz val="8"/>
        <rFont val="Arial"/>
        <family val="2"/>
      </rPr>
      <t>UNAPPROPRIATED ENDING FUND BALANCE</t>
    </r>
  </si>
  <si>
    <r>
      <t xml:space="preserve">28. </t>
    </r>
    <r>
      <rPr>
        <b/>
        <sz val="8"/>
        <rFont val="Arial"/>
        <family val="2"/>
      </rPr>
      <t xml:space="preserve"> TOTAL REQUIREMENTS</t>
    </r>
  </si>
  <si>
    <t xml:space="preserve"> Beginning Fund Balance/Net Working Capital</t>
  </si>
  <si>
    <t xml:space="preserve"> Fees, Licenses, Permits, Fines, Assessments &amp; Other Service Charges</t>
  </si>
  <si>
    <t xml:space="preserve"> Federal, State and all Other Grants, Gifts, Allocations and Donations</t>
  </si>
  <si>
    <t xml:space="preserve"> Revenue from Bonds and Other Debt </t>
  </si>
  <si>
    <t xml:space="preserve"> Interfund Transfers / Internal Service Reimbursements</t>
  </si>
  <si>
    <t>All Other Resources Except Current Year Property Taxes</t>
  </si>
  <si>
    <t>Current Year Property Taxes Estimated to be Received</t>
  </si>
  <si>
    <t>Personnel Services</t>
  </si>
  <si>
    <t>Materials and Services</t>
  </si>
  <si>
    <t>Capital Outlay</t>
  </si>
  <si>
    <t>Debt Service</t>
  </si>
  <si>
    <t>Interfund Transfers</t>
  </si>
  <si>
    <t>Contingencies</t>
  </si>
  <si>
    <t>Special Payments</t>
  </si>
  <si>
    <t>Unappropriated Ending Balance and Reserved for Future Expenditure</t>
  </si>
  <si>
    <t>6  Donations</t>
  </si>
  <si>
    <t>8. Miscellaneous</t>
  </si>
  <si>
    <t xml:space="preserve">10. Grants </t>
  </si>
  <si>
    <t xml:space="preserve">11. Transfers in </t>
  </si>
  <si>
    <t>12. Donations</t>
  </si>
  <si>
    <t>7. Miscellaneous</t>
  </si>
  <si>
    <t>6. Donations</t>
  </si>
  <si>
    <r>
      <t xml:space="preserve">24 </t>
    </r>
    <r>
      <rPr>
        <b/>
        <sz val="8"/>
        <rFont val="Arial"/>
        <family val="2"/>
      </rPr>
      <t xml:space="preserve"> TOTAL CAPITAL OUTLAY</t>
    </r>
  </si>
  <si>
    <t xml:space="preserve">25 Building Fund </t>
  </si>
  <si>
    <t>26 Equipment Fund</t>
  </si>
  <si>
    <r>
      <t xml:space="preserve">28 </t>
    </r>
    <r>
      <rPr>
        <b/>
        <sz val="8"/>
        <rFont val="Arial"/>
        <family val="2"/>
      </rPr>
      <t xml:space="preserve"> TOTAL TRANSFERS</t>
    </r>
  </si>
  <si>
    <t>29  OPERATING CONTINGENCY</t>
  </si>
  <si>
    <t>30  Ending balance (prior years)</t>
  </si>
  <si>
    <t>31  UNAPPROPRIATED ENDING FUND BALANCE</t>
  </si>
  <si>
    <r>
      <t xml:space="preserve">32      </t>
    </r>
    <r>
      <rPr>
        <b/>
        <sz val="10"/>
        <rFont val="Arial"/>
        <family val="2"/>
      </rPr>
      <t>TOTAL REQUIREMENTS</t>
    </r>
  </si>
  <si>
    <r>
      <t xml:space="preserve">6 </t>
    </r>
    <r>
      <rPr>
        <b/>
        <sz val="8"/>
        <rFont val="Arial"/>
        <family val="2"/>
      </rPr>
      <t xml:space="preserve"> TOTAL PERSONAL SERVICES</t>
    </r>
  </si>
  <si>
    <t xml:space="preserve">7 Materials and Supplies </t>
  </si>
  <si>
    <t xml:space="preserve">8 Utilities </t>
  </si>
  <si>
    <t xml:space="preserve">9 Insurance </t>
  </si>
  <si>
    <t xml:space="preserve">10 Repairs </t>
  </si>
  <si>
    <t xml:space="preserve">11 Chemicals </t>
  </si>
  <si>
    <t xml:space="preserve">12 Licenses and Fees </t>
  </si>
  <si>
    <r>
      <t xml:space="preserve">15  </t>
    </r>
    <r>
      <rPr>
        <b/>
        <sz val="8"/>
        <rFont val="Arial"/>
        <family val="2"/>
      </rPr>
      <t>TOTAL MATERIALS AND SERVICES</t>
    </r>
  </si>
  <si>
    <r>
      <t xml:space="preserve">22 </t>
    </r>
    <r>
      <rPr>
        <b/>
        <sz val="8"/>
        <rFont val="Arial"/>
        <family val="2"/>
      </rPr>
      <t xml:space="preserve"> TOTAL CAPITAL OUTLAY</t>
    </r>
  </si>
  <si>
    <r>
      <t xml:space="preserve">26 </t>
    </r>
    <r>
      <rPr>
        <b/>
        <sz val="8"/>
        <rFont val="Arial"/>
        <family val="2"/>
      </rPr>
      <t xml:space="preserve"> TOTAL TRANSFERS</t>
    </r>
  </si>
  <si>
    <t>27  OPERATING CONTINGENCY</t>
  </si>
  <si>
    <t>28  Ending balance (prior years)</t>
  </si>
  <si>
    <t>29  UNAPPROPRIATED ENDING FUND BALANCE</t>
  </si>
  <si>
    <r>
      <t xml:space="preserve">30        </t>
    </r>
    <r>
      <rPr>
        <b/>
        <sz val="10"/>
        <rFont val="Arial"/>
        <family val="2"/>
      </rPr>
      <t>TOTAL REQUIREMENTS</t>
    </r>
  </si>
  <si>
    <t>18 Sports &amp; Activities</t>
  </si>
  <si>
    <r>
      <t xml:space="preserve">19  </t>
    </r>
    <r>
      <rPr>
        <b/>
        <sz val="8"/>
        <rFont val="Arial"/>
        <family val="2"/>
      </rPr>
      <t>TOTAL MATERIALS AND SERVICES</t>
    </r>
  </si>
  <si>
    <t>13 Training</t>
  </si>
  <si>
    <t>23-24</t>
  </si>
  <si>
    <t>First Preceding
Year 2022-23</t>
  </si>
  <si>
    <t>Second Preceding
Year  2021-22</t>
  </si>
  <si>
    <t>Adopted Budget
This Year
2023-24</t>
  </si>
  <si>
    <t>Budget for Next Year   2024-25</t>
  </si>
  <si>
    <t xml:space="preserve">Clinic Grant Fund </t>
  </si>
  <si>
    <t xml:space="preserve">Safely Grant Fund </t>
  </si>
  <si>
    <t xml:space="preserve">Tennis Refurb Grant Fund </t>
  </si>
  <si>
    <t xml:space="preserve">Swim Team Fund </t>
  </si>
  <si>
    <t>7 Registrations</t>
  </si>
  <si>
    <t>8 Splash fees</t>
  </si>
  <si>
    <t>1 Dues and fees</t>
  </si>
  <si>
    <t>2 Contract labor</t>
  </si>
  <si>
    <t>3 Per Diem</t>
  </si>
  <si>
    <t>4 Materials and supplies</t>
  </si>
  <si>
    <t>5 Rent</t>
  </si>
  <si>
    <t>7 Fees</t>
  </si>
  <si>
    <t>17 Scholarships</t>
  </si>
  <si>
    <t>3 Admin (1/2)</t>
  </si>
  <si>
    <t>4 Pool manager (1/2)</t>
  </si>
  <si>
    <t>4 Pool manager</t>
  </si>
  <si>
    <t>1 Administration Payroll</t>
  </si>
  <si>
    <t>24-25</t>
  </si>
  <si>
    <t>pers</t>
  </si>
  <si>
    <t>mat</t>
  </si>
  <si>
    <t>cap</t>
  </si>
  <si>
    <t>trans</t>
  </si>
  <si>
    <t>con</t>
  </si>
  <si>
    <t>unap</t>
  </si>
  <si>
    <t>int, py tax</t>
  </si>
  <si>
    <t>Second Preceding
Year 2022-23</t>
  </si>
  <si>
    <t>First Preceding
Year 2023-24</t>
  </si>
  <si>
    <t>Year 2023-24</t>
  </si>
  <si>
    <t>Adopted Budget
This Year
2024-25</t>
  </si>
  <si>
    <t>Budget for Next Year   2025-26</t>
  </si>
  <si>
    <t>4 Grant match</t>
  </si>
  <si>
    <t>13 Fish fund</t>
  </si>
  <si>
    <t>25-26</t>
  </si>
  <si>
    <t>GF</t>
  </si>
  <si>
    <t>Build</t>
  </si>
  <si>
    <t>Hend</t>
  </si>
  <si>
    <t>Foot</t>
  </si>
  <si>
    <t>Clinci</t>
  </si>
  <si>
    <t>Safely</t>
  </si>
  <si>
    <t>Swim</t>
  </si>
  <si>
    <t>Tennis</t>
  </si>
  <si>
    <t>EQUIP</t>
  </si>
  <si>
    <t>POOL</t>
  </si>
  <si>
    <t>Second Preceding
Year 2023-24</t>
  </si>
  <si>
    <t>First Preceding
Year 2024-25</t>
  </si>
  <si>
    <t>Adopted Budget
This Year
Year 2025-26</t>
  </si>
  <si>
    <t>Year 2024-25</t>
  </si>
  <si>
    <t>2025-26</t>
  </si>
  <si>
    <t>Budget for Next Year 2026-27</t>
  </si>
  <si>
    <t>Budget For Next Year 2026-27</t>
  </si>
  <si>
    <t>Second Preceding
Year  2023-24</t>
  </si>
  <si>
    <t>Adopted Budget
This Year
2025-26</t>
  </si>
  <si>
    <t>Budget for Next Year   2026-27</t>
  </si>
  <si>
    <t>3 Transfer Out</t>
  </si>
  <si>
    <t>3 Repairs and Maintenance</t>
  </si>
  <si>
    <t>5 Transfer out</t>
  </si>
  <si>
    <t>3 Contracted services</t>
  </si>
  <si>
    <t>transfer from Hendricks Fund</t>
  </si>
  <si>
    <t>Lifeguard grant through SDAO</t>
  </si>
  <si>
    <t>27 Other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</si>
</sst>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0"/>
      <name val="Arial"/>
    </font>
    <font>
      <sz val="10"/>
      <name val="Courier New"/>
      <family val="3"/>
    </font>
    <font>
      <sz val="12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MS Sans Serif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lightGray"/>
    </fill>
    <fill>
      <patternFill patternType="solid">
        <fgColor indexed="6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14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5" fillId="0" borderId="0" xfId="0" applyFont="1" applyAlignment="1">
      <alignment horizontal="center"/>
    </xf>
    <xf numFmtId="0" fontId="3" fillId="0" borderId="1" xfId="0" applyFont="1" applyBorder="1"/>
    <xf numFmtId="0" fontId="3" fillId="2" borderId="1" xfId="0" applyFont="1" applyFill="1" applyBorder="1"/>
    <xf numFmtId="0" fontId="4" fillId="0" borderId="1" xfId="0" applyFont="1" applyBorder="1"/>
    <xf numFmtId="0" fontId="3" fillId="0" borderId="0" xfId="0" applyFont="1"/>
    <xf numFmtId="0" fontId="3" fillId="0" borderId="1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3" fontId="10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/>
    <xf numFmtId="0" fontId="2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1" fontId="10" fillId="0" borderId="1" xfId="0" applyNumberFormat="1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3" fontId="10" fillId="3" borderId="1" xfId="0" applyNumberFormat="1" applyFont="1" applyFill="1" applyBorder="1" applyAlignment="1">
      <alignment horizontal="center"/>
    </xf>
    <xf numFmtId="0" fontId="10" fillId="2" borderId="6" xfId="0" applyFont="1" applyFill="1" applyBorder="1"/>
    <xf numFmtId="0" fontId="10" fillId="2" borderId="7" xfId="0" applyFont="1" applyFill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3" fontId="2" fillId="0" borderId="0" xfId="0" applyNumberFormat="1" applyFont="1"/>
    <xf numFmtId="3" fontId="1" fillId="0" borderId="0" xfId="0" applyNumberFormat="1" applyFont="1"/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left"/>
    </xf>
    <xf numFmtId="4" fontId="2" fillId="0" borderId="0" xfId="0" applyNumberFormat="1" applyFont="1"/>
    <xf numFmtId="3" fontId="0" fillId="0" borderId="0" xfId="0" applyNumberFormat="1"/>
    <xf numFmtId="0" fontId="11" fillId="0" borderId="14" xfId="0" applyFont="1" applyBorder="1" applyAlignment="1">
      <alignment vertical="center" wrapText="1"/>
    </xf>
    <xf numFmtId="0" fontId="11" fillId="0" borderId="17" xfId="0" applyFont="1" applyBorder="1"/>
    <xf numFmtId="0" fontId="11" fillId="0" borderId="15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0" fillId="0" borderId="15" xfId="0" applyBorder="1"/>
    <xf numFmtId="0" fontId="0" fillId="0" borderId="17" xfId="0" applyBorder="1"/>
    <xf numFmtId="3" fontId="10" fillId="0" borderId="1" xfId="1" applyNumberFormat="1" applyFont="1" applyBorder="1" applyAlignment="1">
      <alignment horizontal="center"/>
    </xf>
    <xf numFmtId="0" fontId="10" fillId="0" borderId="0" xfId="0" applyFont="1"/>
    <xf numFmtId="43" fontId="10" fillId="0" borderId="0" xfId="1" applyFont="1"/>
    <xf numFmtId="3" fontId="10" fillId="0" borderId="0" xfId="0" applyNumberFormat="1" applyFont="1"/>
    <xf numFmtId="0" fontId="3" fillId="0" borderId="6" xfId="0" applyFont="1" applyBorder="1"/>
    <xf numFmtId="0" fontId="0" fillId="0" borderId="8" xfId="0" applyBorder="1"/>
    <xf numFmtId="0" fontId="0" fillId="0" borderId="6" xfId="0" applyBorder="1"/>
    <xf numFmtId="43" fontId="10" fillId="0" borderId="0" xfId="1" applyFont="1" applyBorder="1"/>
    <xf numFmtId="43" fontId="10" fillId="0" borderId="0" xfId="1" applyFont="1" applyFill="1" applyBorder="1"/>
    <xf numFmtId="0" fontId="3" fillId="2" borderId="6" xfId="0" applyFont="1" applyFill="1" applyBorder="1"/>
    <xf numFmtId="43" fontId="10" fillId="0" borderId="18" xfId="1" applyFont="1" applyBorder="1"/>
    <xf numFmtId="0" fontId="3" fillId="0" borderId="18" xfId="0" applyFont="1" applyBorder="1" applyAlignment="1">
      <alignment horizontal="center"/>
    </xf>
    <xf numFmtId="43" fontId="10" fillId="0" borderId="18" xfId="1" applyFont="1" applyFill="1" applyBorder="1"/>
    <xf numFmtId="0" fontId="0" fillId="0" borderId="18" xfId="0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3" fontId="10" fillId="0" borderId="0" xfId="0" applyNumberFormat="1" applyFont="1" applyAlignment="1">
      <alignment horizontal="center"/>
    </xf>
    <xf numFmtId="0" fontId="0" fillId="0" borderId="18" xfId="0" applyBorder="1"/>
    <xf numFmtId="0" fontId="3" fillId="0" borderId="18" xfId="0" applyFont="1" applyBorder="1"/>
    <xf numFmtId="0" fontId="3" fillId="2" borderId="18" xfId="0" applyFont="1" applyFill="1" applyBorder="1"/>
    <xf numFmtId="0" fontId="3" fillId="0" borderId="0" xfId="0" applyFont="1" applyAlignment="1">
      <alignment horizontal="center"/>
    </xf>
    <xf numFmtId="0" fontId="0" fillId="0" borderId="2" xfId="0" applyBorder="1"/>
    <xf numFmtId="0" fontId="7" fillId="0" borderId="0" xfId="0" applyFont="1"/>
    <xf numFmtId="0" fontId="7" fillId="0" borderId="2" xfId="0" applyFont="1" applyBorder="1" applyAlignment="1">
      <alignment horizontal="center"/>
    </xf>
    <xf numFmtId="43" fontId="0" fillId="0" borderId="0" xfId="0" applyNumberFormat="1"/>
    <xf numFmtId="43" fontId="0" fillId="0" borderId="0" xfId="1" applyFont="1"/>
    <xf numFmtId="164" fontId="0" fillId="0" borderId="0" xfId="1" applyNumberFormat="1" applyFont="1"/>
    <xf numFmtId="0" fontId="7" fillId="0" borderId="0" xfId="0" applyFont="1" applyAlignment="1">
      <alignment horizontal="center"/>
    </xf>
    <xf numFmtId="0" fontId="10" fillId="2" borderId="1" xfId="0" applyFont="1" applyFill="1" applyBorder="1"/>
    <xf numFmtId="43" fontId="7" fillId="0" borderId="0" xfId="1" applyFont="1"/>
    <xf numFmtId="43" fontId="10" fillId="0" borderId="0" xfId="1" applyFont="1" applyFill="1" applyBorder="1" applyAlignment="1">
      <alignment horizontal="center"/>
    </xf>
    <xf numFmtId="0" fontId="3" fillId="0" borderId="18" xfId="0" applyFont="1" applyBorder="1" applyAlignment="1">
      <alignment horizontal="center" vertical="top"/>
    </xf>
    <xf numFmtId="3" fontId="0" fillId="0" borderId="0" xfId="0" applyNumberFormat="1" applyAlignment="1">
      <alignment horizontal="center"/>
    </xf>
    <xf numFmtId="3" fontId="3" fillId="0" borderId="0" xfId="0" applyNumberFormat="1" applyFont="1"/>
    <xf numFmtId="43" fontId="7" fillId="0" borderId="0" xfId="1" applyFont="1" applyFill="1" applyBorder="1"/>
    <xf numFmtId="43" fontId="7" fillId="0" borderId="0" xfId="0" applyNumberFormat="1" applyFont="1"/>
    <xf numFmtId="0" fontId="7" fillId="0" borderId="0" xfId="0" applyFont="1" applyAlignment="1">
      <alignment horizontal="right"/>
    </xf>
    <xf numFmtId="164" fontId="0" fillId="0" borderId="0" xfId="1" applyNumberFormat="1" applyFont="1" applyFill="1"/>
    <xf numFmtId="164" fontId="0" fillId="0" borderId="0" xfId="0" applyNumberFormat="1"/>
    <xf numFmtId="43" fontId="0" fillId="0" borderId="0" xfId="1" applyFont="1" applyFill="1"/>
    <xf numFmtId="9" fontId="10" fillId="0" borderId="0" xfId="1" applyNumberFormat="1" applyFont="1" applyBorder="1"/>
    <xf numFmtId="0" fontId="10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6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7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left"/>
    </xf>
    <xf numFmtId="0" fontId="7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7" fillId="0" borderId="18" xfId="0" applyFont="1" applyBorder="1" applyAlignment="1">
      <alignment horizontal="center" wrapText="1"/>
    </xf>
    <xf numFmtId="0" fontId="0" fillId="0" borderId="18" xfId="0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T2292"/>
  <sheetViews>
    <sheetView topLeftCell="A10" workbookViewId="0">
      <selection activeCell="F12" sqref="F12"/>
    </sheetView>
  </sheetViews>
  <sheetFormatPr defaultColWidth="6.28515625" defaultRowHeight="15.75" zeroHeight="1" x14ac:dyDescent="0.25"/>
  <cols>
    <col min="1" max="1" width="3.5703125" style="2" customWidth="1"/>
    <col min="2" max="3" width="15" style="2" customWidth="1"/>
    <col min="4" max="4" width="15.140625" style="1" customWidth="1"/>
    <col min="5" max="5" width="34.42578125" customWidth="1"/>
    <col min="6" max="8" width="15.42578125" customWidth="1"/>
    <col min="9" max="9" width="4.140625" customWidth="1"/>
    <col min="10" max="10" width="1.5703125" customWidth="1"/>
    <col min="11" max="11" width="12.85546875" customWidth="1"/>
    <col min="16" max="17" width="11.28515625" bestFit="1" customWidth="1"/>
    <col min="20" max="20" width="11.28515625" bestFit="1" customWidth="1"/>
  </cols>
  <sheetData>
    <row r="1" spans="1:17" x14ac:dyDescent="0.25"/>
    <row r="2" spans="1:17" x14ac:dyDescent="0.25">
      <c r="B2" s="87"/>
      <c r="C2" s="87"/>
      <c r="E2" s="6"/>
      <c r="G2" s="89"/>
      <c r="H2" s="89"/>
      <c r="I2" s="4"/>
    </row>
    <row r="3" spans="1:17" ht="18" x14ac:dyDescent="0.25">
      <c r="B3" s="88" t="s">
        <v>12</v>
      </c>
      <c r="C3" s="87"/>
      <c r="E3" s="12" t="s">
        <v>10</v>
      </c>
      <c r="G3" s="89"/>
      <c r="H3" s="89"/>
      <c r="I3" s="4"/>
    </row>
    <row r="4" spans="1:17" x14ac:dyDescent="0.25">
      <c r="B4" s="88" t="s">
        <v>11</v>
      </c>
      <c r="C4" s="87"/>
      <c r="E4" s="6" t="s">
        <v>20</v>
      </c>
      <c r="F4" s="86"/>
      <c r="G4" s="86"/>
      <c r="H4" s="86"/>
      <c r="I4" s="5"/>
    </row>
    <row r="5" spans="1:17" ht="12" customHeight="1" x14ac:dyDescent="0.25">
      <c r="B5" s="87"/>
      <c r="C5" s="87"/>
      <c r="E5" s="15" t="s">
        <v>24</v>
      </c>
      <c r="F5" s="85" t="s">
        <v>201</v>
      </c>
      <c r="G5" s="85"/>
      <c r="H5" s="85"/>
    </row>
    <row r="6" spans="1:17" ht="15.75" customHeight="1" x14ac:dyDescent="0.2">
      <c r="A6" s="93"/>
      <c r="B6" s="101" t="s">
        <v>0</v>
      </c>
      <c r="C6" s="102"/>
      <c r="D6" s="102"/>
      <c r="E6" s="107" t="s">
        <v>15</v>
      </c>
      <c r="F6" s="98"/>
      <c r="G6" s="99"/>
      <c r="H6" s="100"/>
      <c r="I6" s="90"/>
    </row>
    <row r="7" spans="1:17" ht="15.75" customHeight="1" x14ac:dyDescent="0.2">
      <c r="A7" s="94"/>
      <c r="B7" s="103" t="s">
        <v>1</v>
      </c>
      <c r="C7" s="104"/>
      <c r="D7" s="105" t="s">
        <v>198</v>
      </c>
      <c r="E7" s="108"/>
      <c r="F7" s="105" t="s">
        <v>2</v>
      </c>
      <c r="G7" s="105" t="s">
        <v>3</v>
      </c>
      <c r="H7" s="105" t="s">
        <v>4</v>
      </c>
      <c r="I7" s="91"/>
    </row>
    <row r="8" spans="1:17" ht="15.75" customHeight="1" x14ac:dyDescent="0.2">
      <c r="A8" s="94"/>
      <c r="B8" s="96" t="s">
        <v>196</v>
      </c>
      <c r="C8" s="105" t="s">
        <v>197</v>
      </c>
      <c r="D8" s="106"/>
      <c r="E8" s="108"/>
      <c r="F8" s="106"/>
      <c r="G8" s="109"/>
      <c r="H8" s="106"/>
      <c r="I8" s="91"/>
    </row>
    <row r="9" spans="1:17" ht="15.75" customHeight="1" x14ac:dyDescent="0.2">
      <c r="A9" s="95"/>
      <c r="B9" s="97"/>
      <c r="C9" s="106"/>
      <c r="D9" s="106"/>
      <c r="E9" s="108"/>
      <c r="F9" s="106"/>
      <c r="G9" s="109"/>
      <c r="H9" s="106"/>
      <c r="I9" s="92"/>
    </row>
    <row r="10" spans="1:17" ht="12.6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10"/>
      <c r="K10" s="71"/>
    </row>
    <row r="11" spans="1:17" ht="12.6" customHeight="1" x14ac:dyDescent="0.2">
      <c r="A11" s="7">
        <v>1</v>
      </c>
      <c r="C11" s="13"/>
      <c r="D11" s="13"/>
      <c r="E11" s="9" t="s">
        <v>17</v>
      </c>
      <c r="F11" s="13"/>
      <c r="G11" s="13"/>
      <c r="H11" s="13"/>
      <c r="I11" s="7">
        <v>1</v>
      </c>
      <c r="J11" s="10"/>
      <c r="P11" s="66"/>
      <c r="Q11" s="66"/>
    </row>
    <row r="12" spans="1:17" ht="12.6" customHeight="1" x14ac:dyDescent="0.2">
      <c r="A12" s="7">
        <v>2</v>
      </c>
      <c r="B12" s="16">
        <v>152550</v>
      </c>
      <c r="C12" s="16">
        <v>119102</v>
      </c>
      <c r="D12" s="16">
        <v>122000</v>
      </c>
      <c r="E12" s="9" t="s">
        <v>5</v>
      </c>
      <c r="F12" s="16">
        <v>116400</v>
      </c>
      <c r="G12" s="16"/>
      <c r="H12" s="16"/>
      <c r="I12" s="7">
        <v>2</v>
      </c>
      <c r="J12" s="10"/>
      <c r="P12" s="69"/>
      <c r="Q12" s="69"/>
    </row>
    <row r="13" spans="1:17" ht="12.6" customHeight="1" x14ac:dyDescent="0.2">
      <c r="A13" s="7">
        <v>3</v>
      </c>
      <c r="B13" s="16">
        <v>7934.99</v>
      </c>
      <c r="C13" s="16">
        <v>9169</v>
      </c>
      <c r="D13" s="16">
        <v>7000</v>
      </c>
      <c r="E13" s="9" t="s">
        <v>6</v>
      </c>
      <c r="F13" s="16">
        <v>7500</v>
      </c>
      <c r="G13" s="16"/>
      <c r="H13" s="16"/>
      <c r="I13" s="7">
        <v>3</v>
      </c>
      <c r="J13" s="10"/>
      <c r="K13" s="74"/>
      <c r="P13" s="69"/>
      <c r="Q13" s="69"/>
    </row>
    <row r="14" spans="1:17" ht="12.6" customHeight="1" x14ac:dyDescent="0.2">
      <c r="A14" s="7">
        <v>4</v>
      </c>
      <c r="B14" s="16">
        <v>12262.56</v>
      </c>
      <c r="C14" s="16">
        <v>6334</v>
      </c>
      <c r="D14" s="16">
        <v>4000</v>
      </c>
      <c r="E14" s="9" t="s">
        <v>7</v>
      </c>
      <c r="F14" s="16">
        <v>5000</v>
      </c>
      <c r="G14" s="13"/>
      <c r="H14" s="13"/>
      <c r="I14" s="7">
        <v>4</v>
      </c>
      <c r="J14" s="10"/>
      <c r="K14" s="47"/>
      <c r="P14" s="69"/>
      <c r="Q14" s="69"/>
    </row>
    <row r="15" spans="1:17" ht="12.6" customHeight="1" x14ac:dyDescent="0.2">
      <c r="A15" s="7">
        <v>5</v>
      </c>
      <c r="B15" s="13"/>
      <c r="C15" s="16"/>
      <c r="D15" s="16"/>
      <c r="E15" s="7" t="s">
        <v>13</v>
      </c>
      <c r="F15" s="13"/>
      <c r="G15" s="13"/>
      <c r="H15" s="13"/>
      <c r="I15" s="7">
        <v>5</v>
      </c>
      <c r="J15" s="10"/>
      <c r="K15" s="47"/>
      <c r="P15" s="73"/>
      <c r="Q15" s="69"/>
    </row>
    <row r="16" spans="1:17" ht="12.6" customHeight="1" x14ac:dyDescent="0.2">
      <c r="A16" s="7">
        <v>6</v>
      </c>
      <c r="B16" s="16">
        <v>40195.25</v>
      </c>
      <c r="C16" s="16">
        <v>40712</v>
      </c>
      <c r="D16" s="16">
        <v>30000</v>
      </c>
      <c r="E16" s="11" t="s">
        <v>21</v>
      </c>
      <c r="F16" s="16">
        <v>40000</v>
      </c>
      <c r="G16" s="16"/>
      <c r="H16" s="16"/>
      <c r="I16" s="7">
        <v>6</v>
      </c>
      <c r="J16" s="10"/>
      <c r="K16" s="47"/>
      <c r="P16" s="69"/>
      <c r="Q16" s="69"/>
    </row>
    <row r="17" spans="1:17" ht="12.6" customHeight="1" x14ac:dyDescent="0.2">
      <c r="A17" s="7">
        <v>7</v>
      </c>
      <c r="B17" s="16"/>
      <c r="C17" s="16"/>
      <c r="D17" s="16"/>
      <c r="E17" s="11" t="s">
        <v>22</v>
      </c>
      <c r="F17" s="16"/>
      <c r="G17" s="16"/>
      <c r="H17" s="16"/>
      <c r="I17" s="7">
        <v>7</v>
      </c>
      <c r="J17" s="10"/>
      <c r="K17" s="47"/>
      <c r="P17" s="69"/>
      <c r="Q17" s="69"/>
    </row>
    <row r="18" spans="1:17" ht="12.6" customHeight="1" x14ac:dyDescent="0.2">
      <c r="A18" s="7">
        <v>8</v>
      </c>
      <c r="B18" s="16">
        <v>3243.1</v>
      </c>
      <c r="C18" s="16">
        <f>1859.92+192+21552</f>
        <v>23603.919999999998</v>
      </c>
      <c r="D18" s="16">
        <v>3000</v>
      </c>
      <c r="E18" s="11" t="s">
        <v>117</v>
      </c>
      <c r="F18" s="16">
        <v>3000</v>
      </c>
      <c r="G18" s="16"/>
      <c r="H18" s="16"/>
      <c r="I18" s="7">
        <v>8</v>
      </c>
      <c r="J18" s="10"/>
      <c r="K18" s="47"/>
      <c r="L18" s="46"/>
      <c r="P18" s="69"/>
      <c r="Q18" s="69"/>
    </row>
    <row r="19" spans="1:17" ht="12.6" customHeight="1" x14ac:dyDescent="0.2">
      <c r="A19" s="7">
        <v>9</v>
      </c>
      <c r="B19" s="16">
        <v>12479.42</v>
      </c>
      <c r="C19" s="16">
        <v>5382</v>
      </c>
      <c r="D19" s="16">
        <v>5000</v>
      </c>
      <c r="E19" s="11" t="s">
        <v>23</v>
      </c>
      <c r="F19" s="16">
        <v>6000</v>
      </c>
      <c r="G19" s="16"/>
      <c r="H19" s="16"/>
      <c r="I19" s="7">
        <v>9</v>
      </c>
      <c r="J19" s="10"/>
      <c r="K19" s="47"/>
      <c r="P19" s="69"/>
      <c r="Q19" s="69"/>
    </row>
    <row r="20" spans="1:17" ht="12.6" customHeight="1" x14ac:dyDescent="0.2">
      <c r="A20" s="7">
        <v>10</v>
      </c>
      <c r="B20" s="13"/>
      <c r="C20" s="16"/>
      <c r="D20" s="16"/>
      <c r="E20" s="11" t="s">
        <v>118</v>
      </c>
      <c r="F20" s="16">
        <v>5000</v>
      </c>
      <c r="G20" s="13"/>
      <c r="H20" s="13"/>
      <c r="I20" s="7">
        <v>10</v>
      </c>
      <c r="J20" s="10"/>
      <c r="K20" s="47" t="s">
        <v>211</v>
      </c>
      <c r="P20" s="69"/>
      <c r="Q20" s="69"/>
    </row>
    <row r="21" spans="1:17" ht="12.6" customHeight="1" x14ac:dyDescent="0.2">
      <c r="A21" s="7">
        <v>11</v>
      </c>
      <c r="B21" s="13"/>
      <c r="C21" s="16"/>
      <c r="D21" s="13"/>
      <c r="E21" s="11" t="s">
        <v>119</v>
      </c>
      <c r="F21" s="13"/>
      <c r="G21" s="13"/>
      <c r="H21" s="13"/>
      <c r="I21" s="7">
        <v>11</v>
      </c>
      <c r="J21" s="10"/>
      <c r="K21" s="47"/>
      <c r="P21" s="69"/>
      <c r="Q21" s="69"/>
    </row>
    <row r="22" spans="1:17" ht="12.6" customHeight="1" x14ac:dyDescent="0.2">
      <c r="A22" s="7">
        <v>12</v>
      </c>
      <c r="B22" s="16">
        <v>1600</v>
      </c>
      <c r="C22" s="16">
        <f>198+1000</f>
        <v>1198</v>
      </c>
      <c r="D22" s="13">
        <v>500</v>
      </c>
      <c r="E22" s="11" t="s">
        <v>120</v>
      </c>
      <c r="F22" s="13">
        <v>500</v>
      </c>
      <c r="G22" s="13"/>
      <c r="H22" s="13"/>
      <c r="I22" s="7">
        <v>12</v>
      </c>
      <c r="J22" s="10"/>
      <c r="K22" s="47"/>
      <c r="P22" s="69"/>
      <c r="Q22" s="69"/>
    </row>
    <row r="23" spans="1:17" ht="12.6" customHeight="1" x14ac:dyDescent="0.2">
      <c r="A23" s="7">
        <v>13</v>
      </c>
      <c r="B23" s="13">
        <v>2625</v>
      </c>
      <c r="C23" s="16">
        <v>9102</v>
      </c>
      <c r="D23" s="16">
        <v>5000</v>
      </c>
      <c r="E23" s="11" t="s">
        <v>184</v>
      </c>
      <c r="F23" s="16">
        <v>0</v>
      </c>
      <c r="G23" s="16"/>
      <c r="H23" s="16"/>
      <c r="I23" s="7">
        <v>13</v>
      </c>
      <c r="J23" s="10"/>
      <c r="K23" s="47"/>
      <c r="O23" s="66"/>
      <c r="P23" s="69"/>
      <c r="Q23" s="69"/>
    </row>
    <row r="24" spans="1:17" ht="12.6" customHeight="1" x14ac:dyDescent="0.2">
      <c r="A24" s="7">
        <v>14</v>
      </c>
      <c r="B24" s="13"/>
      <c r="C24" s="16"/>
      <c r="D24" s="13"/>
      <c r="E24" s="11">
        <v>14</v>
      </c>
      <c r="F24" s="13"/>
      <c r="G24" s="13"/>
      <c r="H24" s="13"/>
      <c r="I24" s="7">
        <v>14</v>
      </c>
      <c r="J24" s="10"/>
      <c r="K24" s="47"/>
      <c r="O24" s="66"/>
      <c r="P24" s="69"/>
      <c r="Q24" s="69"/>
    </row>
    <row r="25" spans="1:17" ht="12.6" customHeight="1" x14ac:dyDescent="0.2">
      <c r="A25" s="7">
        <v>15</v>
      </c>
      <c r="B25" s="13"/>
      <c r="C25" s="16"/>
      <c r="D25" s="13"/>
      <c r="E25" s="11">
        <v>15</v>
      </c>
      <c r="F25" s="13"/>
      <c r="G25" s="13"/>
      <c r="H25" s="13"/>
      <c r="I25" s="7">
        <v>15</v>
      </c>
      <c r="J25" s="10"/>
      <c r="K25" s="47"/>
      <c r="O25" s="66"/>
      <c r="P25" s="69"/>
      <c r="Q25" s="69"/>
    </row>
    <row r="26" spans="1:17" ht="12.6" customHeight="1" x14ac:dyDescent="0.2">
      <c r="A26" s="7">
        <v>16</v>
      </c>
      <c r="B26" s="13"/>
      <c r="C26" s="16"/>
      <c r="D26" s="13"/>
      <c r="E26" s="11">
        <v>16</v>
      </c>
      <c r="F26" s="13"/>
      <c r="G26" s="13"/>
      <c r="H26" s="13"/>
      <c r="I26" s="7">
        <v>16</v>
      </c>
      <c r="J26" s="10"/>
      <c r="K26" s="47"/>
      <c r="P26" s="69"/>
      <c r="Q26" s="69"/>
    </row>
    <row r="27" spans="1:17" ht="12.6" customHeight="1" x14ac:dyDescent="0.2">
      <c r="A27" s="7">
        <v>17</v>
      </c>
      <c r="B27" s="13"/>
      <c r="C27" s="16"/>
      <c r="D27" s="13"/>
      <c r="E27" s="11">
        <v>17</v>
      </c>
      <c r="F27" s="16"/>
      <c r="G27" s="13"/>
      <c r="H27" s="13"/>
      <c r="I27" s="7">
        <v>17</v>
      </c>
      <c r="J27" s="10"/>
      <c r="K27" s="47"/>
      <c r="P27" s="69"/>
      <c r="Q27" s="69"/>
    </row>
    <row r="28" spans="1:17" ht="12.6" customHeight="1" x14ac:dyDescent="0.2">
      <c r="A28" s="7">
        <v>18</v>
      </c>
      <c r="B28" s="13"/>
      <c r="C28" s="16"/>
      <c r="D28" s="13"/>
      <c r="E28" s="11">
        <v>18</v>
      </c>
      <c r="F28" s="16"/>
      <c r="G28" s="13"/>
      <c r="H28" s="13"/>
      <c r="I28" s="7">
        <v>18</v>
      </c>
      <c r="J28" s="10"/>
      <c r="K28" s="47"/>
      <c r="P28" s="69"/>
      <c r="Q28" s="69"/>
    </row>
    <row r="29" spans="1:17" ht="12.6" customHeight="1" x14ac:dyDescent="0.2">
      <c r="A29" s="7">
        <v>19</v>
      </c>
      <c r="B29" s="13"/>
      <c r="C29" s="16"/>
      <c r="D29" s="13"/>
      <c r="E29" s="11">
        <v>19</v>
      </c>
      <c r="F29" s="16"/>
      <c r="G29" s="13"/>
      <c r="H29" s="13"/>
      <c r="I29" s="7">
        <v>19</v>
      </c>
      <c r="J29" s="10"/>
      <c r="K29" s="47"/>
      <c r="P29" s="69"/>
      <c r="Q29" s="69"/>
    </row>
    <row r="30" spans="1:17" ht="12.6" customHeight="1" x14ac:dyDescent="0.2">
      <c r="A30" s="7">
        <v>20</v>
      </c>
      <c r="B30" s="13"/>
      <c r="C30" s="16"/>
      <c r="D30" s="13"/>
      <c r="E30" s="11">
        <v>20</v>
      </c>
      <c r="F30" s="13"/>
      <c r="G30" s="13"/>
      <c r="H30" s="13"/>
      <c r="I30" s="7">
        <v>20</v>
      </c>
      <c r="J30" s="10"/>
      <c r="K30" s="47"/>
      <c r="P30" s="69"/>
      <c r="Q30" s="69"/>
    </row>
    <row r="31" spans="1:17" ht="12.6" customHeight="1" x14ac:dyDescent="0.2">
      <c r="A31" s="7">
        <v>21</v>
      </c>
      <c r="B31" s="13"/>
      <c r="C31" s="16"/>
      <c r="D31" s="13"/>
      <c r="E31" s="11">
        <v>21</v>
      </c>
      <c r="F31" s="13"/>
      <c r="G31" s="13"/>
      <c r="H31" s="13"/>
      <c r="I31" s="7">
        <v>21</v>
      </c>
      <c r="J31" s="10"/>
      <c r="K31" s="47"/>
      <c r="P31" s="69"/>
      <c r="Q31" s="69"/>
    </row>
    <row r="32" spans="1:17" ht="12.6" customHeight="1" x14ac:dyDescent="0.2">
      <c r="A32" s="7">
        <v>22</v>
      </c>
      <c r="B32" s="13"/>
      <c r="C32" s="16"/>
      <c r="D32" s="13"/>
      <c r="E32" s="11">
        <v>22</v>
      </c>
      <c r="F32" s="13"/>
      <c r="G32" s="13"/>
      <c r="H32" s="13"/>
      <c r="I32" s="7">
        <v>22</v>
      </c>
      <c r="J32" s="10"/>
      <c r="K32" s="47"/>
      <c r="P32" s="69"/>
      <c r="Q32" s="69"/>
    </row>
    <row r="33" spans="1:18" ht="12.6" customHeight="1" x14ac:dyDescent="0.2">
      <c r="A33" s="7">
        <v>23</v>
      </c>
      <c r="B33" s="13"/>
      <c r="C33" s="16"/>
      <c r="D33" s="13"/>
      <c r="E33" s="11">
        <v>23</v>
      </c>
      <c r="F33" s="13"/>
      <c r="G33" s="13"/>
      <c r="H33" s="13"/>
      <c r="I33" s="7">
        <v>23</v>
      </c>
      <c r="J33" s="10"/>
      <c r="K33" s="47"/>
      <c r="P33" s="69"/>
      <c r="Q33" s="69"/>
    </row>
    <row r="34" spans="1:18" ht="12.6" customHeight="1" x14ac:dyDescent="0.2">
      <c r="A34" s="7">
        <v>24</v>
      </c>
      <c r="B34" s="13"/>
      <c r="C34" s="16"/>
      <c r="D34" s="13"/>
      <c r="E34" s="11">
        <v>24</v>
      </c>
      <c r="F34" s="13"/>
      <c r="G34" s="13"/>
      <c r="H34" s="13"/>
      <c r="I34" s="7">
        <v>24</v>
      </c>
      <c r="J34" s="10"/>
      <c r="K34" s="47"/>
      <c r="P34" s="69"/>
      <c r="Q34" s="69"/>
    </row>
    <row r="35" spans="1:18" ht="12.6" customHeight="1" x14ac:dyDescent="0.2">
      <c r="A35" s="7">
        <v>25</v>
      </c>
      <c r="B35" s="13"/>
      <c r="C35" s="16"/>
      <c r="D35" s="13"/>
      <c r="E35" s="11">
        <v>25</v>
      </c>
      <c r="F35" s="13"/>
      <c r="G35" s="13"/>
      <c r="H35" s="13"/>
      <c r="I35" s="7">
        <v>25</v>
      </c>
      <c r="J35" s="10"/>
      <c r="K35" s="47"/>
      <c r="Q35" s="69"/>
      <c r="R35" s="66"/>
    </row>
    <row r="36" spans="1:18" ht="12.6" customHeight="1" x14ac:dyDescent="0.2">
      <c r="A36" s="7">
        <v>26</v>
      </c>
      <c r="B36" s="13"/>
      <c r="C36" s="16"/>
      <c r="D36" s="13"/>
      <c r="E36" s="11">
        <v>26</v>
      </c>
      <c r="F36" s="13"/>
      <c r="G36" s="13"/>
      <c r="H36" s="13"/>
      <c r="I36" s="7">
        <v>26</v>
      </c>
      <c r="J36" s="10"/>
      <c r="K36" s="47"/>
      <c r="Q36" s="69"/>
    </row>
    <row r="37" spans="1:18" ht="12.6" customHeight="1" x14ac:dyDescent="0.2">
      <c r="A37" s="7">
        <v>27</v>
      </c>
      <c r="B37" s="13"/>
      <c r="C37" s="16"/>
      <c r="D37" s="13"/>
      <c r="E37" s="11">
        <v>27</v>
      </c>
      <c r="F37" s="13"/>
      <c r="G37" s="13"/>
      <c r="H37" s="13"/>
      <c r="I37" s="7">
        <v>27</v>
      </c>
      <c r="J37" s="10"/>
      <c r="K37" s="47"/>
      <c r="Q37" s="69"/>
    </row>
    <row r="38" spans="1:18" ht="12.6" customHeight="1" x14ac:dyDescent="0.2">
      <c r="A38" s="7">
        <v>28</v>
      </c>
      <c r="B38" s="13"/>
      <c r="C38" s="16"/>
      <c r="D38" s="13"/>
      <c r="E38" s="11">
        <v>28</v>
      </c>
      <c r="F38" s="13"/>
      <c r="G38" s="13"/>
      <c r="H38" s="13"/>
      <c r="I38" s="7">
        <v>28</v>
      </c>
      <c r="J38" s="10"/>
      <c r="K38" s="47"/>
      <c r="P38" s="69"/>
      <c r="Q38" s="69"/>
    </row>
    <row r="39" spans="1:18" ht="12.6" customHeight="1" x14ac:dyDescent="0.2">
      <c r="A39" s="7">
        <v>29</v>
      </c>
      <c r="B39" s="16">
        <v>232890.32</v>
      </c>
      <c r="C39" s="16">
        <f>SUM(C11:C38)</f>
        <v>214602.91999999998</v>
      </c>
      <c r="D39" s="16">
        <v>176500</v>
      </c>
      <c r="E39" s="7" t="s">
        <v>9</v>
      </c>
      <c r="F39" s="16">
        <f>SUM(F11:F38)</f>
        <v>183400</v>
      </c>
      <c r="G39" s="16"/>
      <c r="H39" s="16"/>
      <c r="I39" s="7">
        <v>29</v>
      </c>
      <c r="J39" s="10"/>
      <c r="K39" s="47"/>
      <c r="P39" s="69"/>
      <c r="Q39" s="69"/>
    </row>
    <row r="40" spans="1:18" ht="12.6" customHeight="1" x14ac:dyDescent="0.2">
      <c r="A40" s="7">
        <v>30</v>
      </c>
      <c r="B40" s="14"/>
      <c r="C40" s="14"/>
      <c r="D40" s="16">
        <v>130000</v>
      </c>
      <c r="E40" s="7" t="s">
        <v>18</v>
      </c>
      <c r="F40" s="16">
        <v>135000</v>
      </c>
      <c r="G40" s="16"/>
      <c r="H40" s="16"/>
      <c r="I40" s="7">
        <v>30</v>
      </c>
      <c r="J40" s="10"/>
      <c r="K40" s="47"/>
      <c r="P40" s="69"/>
      <c r="Q40" s="69"/>
    </row>
    <row r="41" spans="1:18" ht="12.6" customHeight="1" x14ac:dyDescent="0.2">
      <c r="A41" s="7">
        <v>31</v>
      </c>
      <c r="B41" s="16">
        <v>130167.85</v>
      </c>
      <c r="C41" s="16">
        <v>134374</v>
      </c>
      <c r="D41" s="14"/>
      <c r="E41" s="7" t="s">
        <v>8</v>
      </c>
      <c r="F41" s="14"/>
      <c r="G41" s="14"/>
      <c r="H41" s="14"/>
      <c r="I41" s="7">
        <v>31</v>
      </c>
      <c r="J41" s="10"/>
      <c r="K41" s="47"/>
      <c r="Q41" s="69"/>
    </row>
    <row r="42" spans="1:18" ht="15.75" customHeight="1" x14ac:dyDescent="0.2">
      <c r="A42" s="7">
        <v>32</v>
      </c>
      <c r="B42" s="16">
        <v>363058.17000000004</v>
      </c>
      <c r="C42" s="16">
        <f>C39+C41</f>
        <v>348976.92</v>
      </c>
      <c r="D42" s="16">
        <v>306500</v>
      </c>
      <c r="E42" s="7" t="s">
        <v>14</v>
      </c>
      <c r="F42" s="16">
        <f>F39+F40</f>
        <v>318400</v>
      </c>
      <c r="G42" s="16">
        <v>306500</v>
      </c>
      <c r="H42" s="16">
        <v>306500</v>
      </c>
      <c r="I42" s="7">
        <v>32</v>
      </c>
      <c r="J42" s="10"/>
      <c r="K42" s="47"/>
      <c r="Q42" s="69"/>
    </row>
    <row r="43" spans="1:18" ht="24.75" customHeight="1" x14ac:dyDescent="0.25">
      <c r="E43" s="3" t="s">
        <v>19</v>
      </c>
      <c r="Q43" s="69"/>
    </row>
    <row r="44" spans="1:18" ht="12.95" customHeight="1" x14ac:dyDescent="0.2">
      <c r="B44" s="48">
        <f>+B42-'GF Admin'!B46-'GF Pool'!B42</f>
        <v>0</v>
      </c>
      <c r="C44" s="48">
        <f>+C42-'GF Admin'!C46-'GF Pool'!C42</f>
        <v>-8.0000000016298145E-2</v>
      </c>
      <c r="D44" s="48">
        <f>+D42-'GF Admin'!D46-'GF Pool'!D42</f>
        <v>0</v>
      </c>
      <c r="F44" s="48">
        <f>+F42-'GF Admin'!F46-'GF Pool'!F42</f>
        <v>0</v>
      </c>
      <c r="Q44" s="69"/>
      <c r="R44" s="66"/>
    </row>
    <row r="45" spans="1:18" ht="12.95" customHeight="1" x14ac:dyDescent="0.25">
      <c r="B45" s="48">
        <f>+B42-'GF Admin'!B16-'GF Admin'!B29-'GF Admin'!B42-'GF Pool'!B15-'GF Pool'!B25-'GF Admin'!B44</f>
        <v>0</v>
      </c>
      <c r="P45" s="69"/>
      <c r="Q45" s="69"/>
    </row>
    <row r="46" spans="1:18" ht="15" customHeight="1" x14ac:dyDescent="0.25">
      <c r="F46" s="48"/>
      <c r="P46" s="69"/>
      <c r="Q46" s="69"/>
    </row>
    <row r="47" spans="1:18" ht="10.5" hidden="1" customHeight="1" x14ac:dyDescent="0.25"/>
    <row r="48" spans="1:18" ht="10.5" hidden="1" customHeight="1" x14ac:dyDescent="0.25"/>
    <row r="49" ht="10.5" hidden="1" customHeight="1" x14ac:dyDescent="0.25"/>
    <row r="50" ht="10.5" hidden="1" customHeight="1" x14ac:dyDescent="0.25"/>
    <row r="51" ht="10.5" hidden="1" customHeight="1" x14ac:dyDescent="0.25"/>
    <row r="52" ht="10.5" hidden="1" customHeight="1" x14ac:dyDescent="0.25"/>
    <row r="53" ht="10.5" hidden="1" customHeight="1" x14ac:dyDescent="0.25"/>
    <row r="54" ht="10.5" hidden="1" customHeight="1" x14ac:dyDescent="0.25"/>
    <row r="55" ht="10.5" hidden="1" customHeight="1" x14ac:dyDescent="0.25"/>
    <row r="56" ht="9.75" hidden="1" customHeight="1" x14ac:dyDescent="0.25"/>
    <row r="57" ht="9.75" hidden="1" customHeight="1" x14ac:dyDescent="0.25"/>
    <row r="58" ht="9.75" hidden="1" customHeight="1" x14ac:dyDescent="0.25"/>
    <row r="59" ht="9.75" hidden="1" customHeight="1" x14ac:dyDescent="0.25"/>
    <row r="60" ht="9.75" hidden="1" customHeight="1" x14ac:dyDescent="0.25"/>
    <row r="61" ht="9.75" hidden="1" customHeight="1" x14ac:dyDescent="0.25"/>
    <row r="62" ht="9.75" hidden="1" customHeight="1" x14ac:dyDescent="0.25"/>
    <row r="2290" spans="3:20" ht="252.75" hidden="1" customHeight="1" x14ac:dyDescent="0.25"/>
    <row r="2291" spans="3:20" x14ac:dyDescent="0.25">
      <c r="Q2291" s="69"/>
    </row>
    <row r="2292" spans="3:20" x14ac:dyDescent="0.25">
      <c r="C2292" s="33"/>
      <c r="D2292" s="34"/>
      <c r="F2292" s="33"/>
      <c r="P2292" s="69"/>
      <c r="Q2292" s="69"/>
      <c r="T2292" s="69"/>
    </row>
  </sheetData>
  <mergeCells count="20">
    <mergeCell ref="I6:I9"/>
    <mergeCell ref="A6:A9"/>
    <mergeCell ref="B8:B9"/>
    <mergeCell ref="F6:H6"/>
    <mergeCell ref="B6:D6"/>
    <mergeCell ref="B7:C7"/>
    <mergeCell ref="C8:C9"/>
    <mergeCell ref="D7:D9"/>
    <mergeCell ref="E6:E9"/>
    <mergeCell ref="F7:F9"/>
    <mergeCell ref="G7:G9"/>
    <mergeCell ref="H7:H9"/>
    <mergeCell ref="F5:H5"/>
    <mergeCell ref="F4:H4"/>
    <mergeCell ref="B2:C2"/>
    <mergeCell ref="B3:C3"/>
    <mergeCell ref="B4:C4"/>
    <mergeCell ref="B5:C5"/>
    <mergeCell ref="G3:H3"/>
    <mergeCell ref="G2:H2"/>
  </mergeCells>
  <phoneticPr fontId="0" type="noConversion"/>
  <pageMargins left="0.24" right="0.21" top="0.26" bottom="0.25" header="0" footer="0"/>
  <pageSetup orientation="landscape" horizontalDpi="1200" r:id="rId1"/>
  <headerFooter alignWithMargins="0">
    <oddFooter>&amp;RPage _______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4B1F8-7F6F-475E-95C7-B4A7A556813A}">
  <sheetPr>
    <tabColor rgb="FF92D050"/>
  </sheetPr>
  <dimension ref="A1:J2290"/>
  <sheetViews>
    <sheetView topLeftCell="A4" workbookViewId="0">
      <selection activeCell="F12" sqref="F12"/>
    </sheetView>
  </sheetViews>
  <sheetFormatPr defaultColWidth="0" defaultRowHeight="15.75" zeroHeight="1" x14ac:dyDescent="0.25"/>
  <cols>
    <col min="1" max="1" width="3.7109375" style="2" customWidth="1"/>
    <col min="2" max="2" width="14.42578125" style="2" customWidth="1"/>
    <col min="3" max="3" width="14.140625" style="2" customWidth="1"/>
    <col min="4" max="4" width="14.140625" style="1" customWidth="1"/>
    <col min="5" max="5" width="36" customWidth="1"/>
    <col min="6" max="6" width="14.42578125" customWidth="1"/>
    <col min="7" max="7" width="14.140625" customWidth="1"/>
    <col min="8" max="8" width="15.7109375" customWidth="1"/>
    <col min="9" max="9" width="4.140625" customWidth="1"/>
    <col min="10" max="10" width="12.5703125" customWidth="1"/>
  </cols>
  <sheetData>
    <row r="1" spans="1:10" x14ac:dyDescent="0.25">
      <c r="A1" s="136"/>
      <c r="B1" s="136"/>
      <c r="E1" s="6" t="s">
        <v>61</v>
      </c>
      <c r="G1" s="89"/>
      <c r="H1" s="89"/>
    </row>
    <row r="2" spans="1:10" x14ac:dyDescent="0.25">
      <c r="A2" s="111" t="s">
        <v>12</v>
      </c>
      <c r="B2" s="136"/>
      <c r="E2" s="6" t="s">
        <v>62</v>
      </c>
      <c r="G2" s="89"/>
      <c r="H2" s="89"/>
    </row>
    <row r="3" spans="1:10" x14ac:dyDescent="0.25">
      <c r="A3" s="111" t="s">
        <v>63</v>
      </c>
      <c r="B3" s="136"/>
      <c r="E3" s="67" t="s">
        <v>156</v>
      </c>
      <c r="G3" s="139"/>
      <c r="H3" s="139"/>
    </row>
    <row r="4" spans="1:10" x14ac:dyDescent="0.25">
      <c r="A4" s="136"/>
      <c r="B4" s="136"/>
      <c r="E4" s="15"/>
      <c r="F4" s="85" t="s">
        <v>29</v>
      </c>
      <c r="G4" s="85"/>
      <c r="H4" s="85"/>
    </row>
    <row r="5" spans="1:10" ht="15.75" customHeight="1" x14ac:dyDescent="0.2">
      <c r="A5" s="93"/>
      <c r="B5" s="133" t="s">
        <v>0</v>
      </c>
      <c r="C5" s="137"/>
      <c r="D5" s="134"/>
      <c r="E5" s="138" t="s">
        <v>65</v>
      </c>
      <c r="F5" s="133" t="s">
        <v>205</v>
      </c>
      <c r="G5" s="99"/>
      <c r="H5" s="100"/>
      <c r="I5" s="90"/>
      <c r="J5" s="140"/>
    </row>
    <row r="6" spans="1:10" ht="15.75" customHeight="1" x14ac:dyDescent="0.2">
      <c r="A6" s="94"/>
      <c r="B6" s="133" t="s">
        <v>1</v>
      </c>
      <c r="C6" s="134"/>
      <c r="D6" s="96" t="s">
        <v>204</v>
      </c>
      <c r="E6" s="109"/>
      <c r="F6" s="105" t="s">
        <v>2</v>
      </c>
      <c r="G6" s="105" t="s">
        <v>3</v>
      </c>
      <c r="H6" s="105" t="s">
        <v>4</v>
      </c>
      <c r="I6" s="91"/>
      <c r="J6" s="141"/>
    </row>
    <row r="7" spans="1:10" ht="15.75" customHeight="1" x14ac:dyDescent="0.2">
      <c r="A7" s="94"/>
      <c r="B7" s="105" t="s">
        <v>196</v>
      </c>
      <c r="C7" s="105" t="s">
        <v>197</v>
      </c>
      <c r="D7" s="135"/>
      <c r="E7" s="109"/>
      <c r="F7" s="106"/>
      <c r="G7" s="109"/>
      <c r="H7" s="106"/>
      <c r="I7" s="91"/>
      <c r="J7" s="141"/>
    </row>
    <row r="8" spans="1:10" ht="15.75" customHeight="1" x14ac:dyDescent="0.2">
      <c r="A8" s="95"/>
      <c r="B8" s="106"/>
      <c r="C8" s="106"/>
      <c r="D8" s="97"/>
      <c r="E8" s="109"/>
      <c r="F8" s="106"/>
      <c r="G8" s="109"/>
      <c r="H8" s="106"/>
      <c r="I8" s="92"/>
      <c r="J8" s="141"/>
    </row>
    <row r="9" spans="1:10" ht="12.6" customHeight="1" x14ac:dyDescent="0.2">
      <c r="A9" s="8"/>
      <c r="B9" s="14"/>
      <c r="C9" s="14"/>
      <c r="D9" s="14"/>
      <c r="E9" s="17" t="s">
        <v>10</v>
      </c>
      <c r="F9" s="24"/>
      <c r="G9" s="24"/>
      <c r="H9" s="24"/>
      <c r="I9" s="8" t="s">
        <v>16</v>
      </c>
      <c r="J9" s="56"/>
    </row>
    <row r="10" spans="1:10" ht="12.6" customHeight="1" x14ac:dyDescent="0.2">
      <c r="A10" s="7">
        <v>1</v>
      </c>
      <c r="B10" s="13"/>
      <c r="C10" s="13"/>
      <c r="D10" s="13"/>
      <c r="E10" s="36" t="s">
        <v>66</v>
      </c>
      <c r="F10" s="13"/>
      <c r="G10" s="13"/>
      <c r="H10" s="13"/>
      <c r="I10" s="7">
        <v>1</v>
      </c>
      <c r="J10" s="57"/>
    </row>
    <row r="11" spans="1:10" ht="12.6" customHeight="1" x14ac:dyDescent="0.2">
      <c r="A11" s="7">
        <v>2</v>
      </c>
      <c r="B11" s="16">
        <v>0</v>
      </c>
      <c r="C11" s="16">
        <v>5447</v>
      </c>
      <c r="D11" s="16">
        <v>1500</v>
      </c>
      <c r="E11" s="36" t="s">
        <v>67</v>
      </c>
      <c r="F11" s="16">
        <v>8000</v>
      </c>
      <c r="G11" s="16"/>
      <c r="H11" s="16"/>
      <c r="I11" s="7">
        <v>2</v>
      </c>
      <c r="J11" s="57"/>
    </row>
    <row r="12" spans="1:10" ht="12.6" customHeight="1" x14ac:dyDescent="0.2">
      <c r="A12" s="7">
        <v>3</v>
      </c>
      <c r="B12" s="16"/>
      <c r="C12" s="16"/>
      <c r="D12" s="16"/>
      <c r="E12" s="36" t="s">
        <v>68</v>
      </c>
      <c r="F12" s="13"/>
      <c r="G12" s="13"/>
      <c r="H12" s="13"/>
      <c r="I12" s="7">
        <v>3</v>
      </c>
      <c r="J12" s="57"/>
    </row>
    <row r="13" spans="1:10" ht="12.6" customHeight="1" x14ac:dyDescent="0.2">
      <c r="A13" s="7">
        <v>4</v>
      </c>
      <c r="B13" s="16"/>
      <c r="C13" s="16"/>
      <c r="D13" s="16"/>
      <c r="E13" s="11" t="s">
        <v>69</v>
      </c>
      <c r="F13" s="13"/>
      <c r="G13" s="13"/>
      <c r="H13" s="13"/>
      <c r="I13" s="7">
        <v>4</v>
      </c>
      <c r="J13" s="57"/>
    </row>
    <row r="14" spans="1:10" ht="12.6" customHeight="1" x14ac:dyDescent="0.2">
      <c r="A14" s="7">
        <v>5</v>
      </c>
      <c r="B14" s="16"/>
      <c r="C14" s="16"/>
      <c r="D14" s="16"/>
      <c r="E14" s="11" t="s">
        <v>70</v>
      </c>
      <c r="F14" s="13"/>
      <c r="G14" s="13"/>
      <c r="H14" s="13"/>
      <c r="I14" s="7">
        <v>5</v>
      </c>
      <c r="J14" s="57"/>
    </row>
    <row r="15" spans="1:10" ht="12.6" customHeight="1" x14ac:dyDescent="0.2">
      <c r="A15" s="7">
        <v>6</v>
      </c>
      <c r="B15" s="16">
        <v>8256.82</v>
      </c>
      <c r="C15" s="16">
        <v>12935</v>
      </c>
      <c r="D15" s="16">
        <v>8950</v>
      </c>
      <c r="E15" s="11" t="s">
        <v>84</v>
      </c>
      <c r="F15" s="16">
        <v>10000</v>
      </c>
      <c r="G15" s="16"/>
      <c r="H15" s="16"/>
      <c r="I15" s="7">
        <v>6</v>
      </c>
      <c r="J15" s="57"/>
    </row>
    <row r="16" spans="1:10" ht="12.6" customHeight="1" x14ac:dyDescent="0.2">
      <c r="A16" s="7">
        <v>7</v>
      </c>
      <c r="B16" s="16">
        <v>585</v>
      </c>
      <c r="C16" s="16">
        <v>3690</v>
      </c>
      <c r="D16" s="16">
        <v>500</v>
      </c>
      <c r="E16" s="11" t="s">
        <v>157</v>
      </c>
      <c r="F16" s="16">
        <v>4000</v>
      </c>
      <c r="G16" s="13"/>
      <c r="H16" s="13"/>
      <c r="I16" s="7">
        <v>7</v>
      </c>
      <c r="J16" s="57"/>
    </row>
    <row r="17" spans="1:10" ht="12.6" customHeight="1" x14ac:dyDescent="0.2">
      <c r="A17" s="7">
        <v>8</v>
      </c>
      <c r="B17" s="16">
        <v>600</v>
      </c>
      <c r="C17" s="16">
        <v>75</v>
      </c>
      <c r="D17" s="16">
        <v>800</v>
      </c>
      <c r="E17" s="11" t="s">
        <v>158</v>
      </c>
      <c r="F17" s="16">
        <v>1600</v>
      </c>
      <c r="G17" s="13"/>
      <c r="H17" s="13"/>
      <c r="I17" s="7">
        <v>8</v>
      </c>
      <c r="J17" s="57"/>
    </row>
    <row r="18" spans="1:10" ht="12.6" customHeight="1" x14ac:dyDescent="0.2">
      <c r="A18" s="7">
        <v>9</v>
      </c>
      <c r="B18" s="16">
        <v>0</v>
      </c>
      <c r="C18" s="16">
        <v>0</v>
      </c>
      <c r="D18" s="16">
        <v>11750</v>
      </c>
      <c r="E18" s="11" t="s">
        <v>71</v>
      </c>
      <c r="F18" s="16">
        <f>SUM(F10:F17)</f>
        <v>23600</v>
      </c>
      <c r="G18" s="16"/>
      <c r="H18" s="16"/>
      <c r="I18" s="7">
        <v>9</v>
      </c>
      <c r="J18" s="57"/>
    </row>
    <row r="19" spans="1:10" ht="12.6" customHeight="1" x14ac:dyDescent="0.2">
      <c r="A19" s="7">
        <v>10</v>
      </c>
      <c r="B19" s="14"/>
      <c r="C19" s="13"/>
      <c r="D19" s="13"/>
      <c r="E19" s="11" t="s">
        <v>72</v>
      </c>
      <c r="F19" s="13"/>
      <c r="G19" s="13"/>
      <c r="H19" s="13"/>
      <c r="I19" s="7">
        <v>10</v>
      </c>
      <c r="J19" s="57"/>
    </row>
    <row r="20" spans="1:10" ht="12.6" customHeight="1" x14ac:dyDescent="0.2">
      <c r="A20" s="7">
        <v>11</v>
      </c>
      <c r="B20" s="13"/>
      <c r="C20" s="14"/>
      <c r="D20" s="14"/>
      <c r="E20" s="11" t="s">
        <v>73</v>
      </c>
      <c r="F20" s="14"/>
      <c r="G20" s="14"/>
      <c r="H20" s="14"/>
      <c r="I20" s="7">
        <v>11</v>
      </c>
      <c r="J20" s="57"/>
    </row>
    <row r="21" spans="1:10" ht="21.75" customHeight="1" x14ac:dyDescent="0.2">
      <c r="A21" s="7">
        <v>12</v>
      </c>
      <c r="B21" s="16">
        <v>9441.82</v>
      </c>
      <c r="C21" s="16">
        <f>SUM(C11:C18)</f>
        <v>22147</v>
      </c>
      <c r="D21" s="16">
        <v>11750</v>
      </c>
      <c r="E21" s="11" t="s">
        <v>74</v>
      </c>
      <c r="F21" s="16">
        <f>SUM(F18:F20)</f>
        <v>23600</v>
      </c>
      <c r="G21" s="16"/>
      <c r="H21" s="16"/>
      <c r="I21" s="7">
        <v>12</v>
      </c>
      <c r="J21" s="57"/>
    </row>
    <row r="22" spans="1:10" ht="12.6" customHeight="1" x14ac:dyDescent="0.2">
      <c r="A22" s="8" t="s">
        <v>16</v>
      </c>
      <c r="B22" s="14"/>
      <c r="C22" s="14"/>
      <c r="D22" s="14"/>
      <c r="E22" s="23" t="s">
        <v>75</v>
      </c>
      <c r="F22" s="14"/>
      <c r="G22" s="14"/>
      <c r="H22" s="14"/>
      <c r="I22" s="8" t="s">
        <v>16</v>
      </c>
      <c r="J22" s="57"/>
    </row>
    <row r="23" spans="1:10" ht="12.6" customHeight="1" x14ac:dyDescent="0.2">
      <c r="A23" s="7">
        <v>1</v>
      </c>
      <c r="B23" s="16">
        <v>100</v>
      </c>
      <c r="C23" s="16">
        <v>2355</v>
      </c>
      <c r="D23" s="16">
        <v>1500</v>
      </c>
      <c r="E23" s="11" t="s">
        <v>159</v>
      </c>
      <c r="F23" s="16">
        <v>5000</v>
      </c>
      <c r="G23" s="16"/>
      <c r="H23" s="16"/>
      <c r="I23" s="7">
        <v>1</v>
      </c>
      <c r="J23" s="57"/>
    </row>
    <row r="24" spans="1:10" ht="12.6" customHeight="1" x14ac:dyDescent="0.2">
      <c r="A24" s="7">
        <v>2</v>
      </c>
      <c r="B24" s="16">
        <v>1600</v>
      </c>
      <c r="C24" s="16">
        <v>2597</v>
      </c>
      <c r="D24" s="16">
        <v>3500</v>
      </c>
      <c r="E24" s="11" t="s">
        <v>160</v>
      </c>
      <c r="F24" s="16">
        <v>5000</v>
      </c>
      <c r="G24" s="16"/>
      <c r="H24" s="16"/>
      <c r="I24" s="7">
        <v>2</v>
      </c>
      <c r="J24" s="57"/>
    </row>
    <row r="25" spans="1:10" ht="12.6" customHeight="1" x14ac:dyDescent="0.2">
      <c r="A25" s="7">
        <v>3</v>
      </c>
      <c r="B25" s="16"/>
      <c r="C25" s="16"/>
      <c r="D25" s="16">
        <v>0</v>
      </c>
      <c r="E25" s="11" t="s">
        <v>161</v>
      </c>
      <c r="F25" s="16">
        <v>0</v>
      </c>
      <c r="G25" s="16"/>
      <c r="H25" s="16"/>
      <c r="I25" s="7">
        <v>3</v>
      </c>
      <c r="J25" s="57"/>
    </row>
    <row r="26" spans="1:10" ht="12.6" customHeight="1" x14ac:dyDescent="0.2">
      <c r="A26" s="7">
        <v>4</v>
      </c>
      <c r="B26" s="16">
        <v>2295</v>
      </c>
      <c r="C26" s="16">
        <v>7156</v>
      </c>
      <c r="D26" s="16">
        <v>4600</v>
      </c>
      <c r="E26" s="11" t="s">
        <v>162</v>
      </c>
      <c r="F26" s="16">
        <v>10600</v>
      </c>
      <c r="G26" s="16"/>
      <c r="H26" s="16"/>
      <c r="I26" s="7">
        <v>4</v>
      </c>
      <c r="J26" s="57"/>
    </row>
    <row r="27" spans="1:10" ht="12.6" customHeight="1" x14ac:dyDescent="0.2">
      <c r="A27" s="7">
        <v>5</v>
      </c>
      <c r="B27" s="16"/>
      <c r="C27" s="16">
        <v>2150</v>
      </c>
      <c r="D27" s="16">
        <v>2150</v>
      </c>
      <c r="E27" s="11" t="s">
        <v>163</v>
      </c>
      <c r="F27" s="16">
        <v>3000</v>
      </c>
      <c r="G27" s="16"/>
      <c r="H27" s="16"/>
      <c r="I27" s="7">
        <v>5</v>
      </c>
      <c r="J27" s="57"/>
    </row>
    <row r="28" spans="1:10" ht="12.6" customHeight="1" x14ac:dyDescent="0.2">
      <c r="A28" s="7">
        <v>6</v>
      </c>
      <c r="B28" s="16"/>
      <c r="C28" s="16"/>
      <c r="D28" s="16">
        <v>0</v>
      </c>
      <c r="E28" s="11">
        <v>6</v>
      </c>
      <c r="F28" s="16"/>
      <c r="G28" s="16"/>
      <c r="H28" s="16"/>
      <c r="I28" s="7">
        <v>6</v>
      </c>
      <c r="J28" s="57"/>
    </row>
    <row r="29" spans="1:10" ht="12.6" customHeight="1" x14ac:dyDescent="0.2">
      <c r="A29" s="7">
        <v>7</v>
      </c>
      <c r="B29" s="16"/>
      <c r="C29" s="16"/>
      <c r="D29" s="16">
        <v>0</v>
      </c>
      <c r="E29" s="11">
        <v>7</v>
      </c>
      <c r="F29" s="16"/>
      <c r="G29" s="16"/>
      <c r="H29" s="16"/>
      <c r="I29" s="7">
        <v>7</v>
      </c>
      <c r="J29" s="57"/>
    </row>
    <row r="30" spans="1:10" ht="12.6" customHeight="1" x14ac:dyDescent="0.2">
      <c r="A30" s="7">
        <v>8</v>
      </c>
      <c r="B30" s="16"/>
      <c r="C30" s="16"/>
      <c r="D30" s="16"/>
      <c r="E30" s="11">
        <v>8</v>
      </c>
      <c r="F30" s="13"/>
      <c r="G30" s="13"/>
      <c r="H30" s="13"/>
      <c r="I30" s="7">
        <v>8</v>
      </c>
      <c r="J30" s="57"/>
    </row>
    <row r="31" spans="1:10" ht="12.6" customHeight="1" x14ac:dyDescent="0.2">
      <c r="A31" s="7">
        <v>9</v>
      </c>
      <c r="B31" s="16"/>
      <c r="C31" s="16"/>
      <c r="D31" s="16"/>
      <c r="E31" s="11">
        <v>9</v>
      </c>
      <c r="F31" s="13"/>
      <c r="G31" s="13"/>
      <c r="H31" s="13"/>
      <c r="I31" s="7">
        <v>9</v>
      </c>
      <c r="J31" s="57"/>
    </row>
    <row r="32" spans="1:10" ht="12.6" customHeight="1" x14ac:dyDescent="0.2">
      <c r="A32" s="7">
        <v>10</v>
      </c>
      <c r="B32" s="16"/>
      <c r="C32" s="16"/>
      <c r="D32" s="16"/>
      <c r="E32" s="11">
        <v>10</v>
      </c>
      <c r="F32" s="13"/>
      <c r="G32" s="13"/>
      <c r="H32" s="13"/>
      <c r="I32" s="7">
        <v>10</v>
      </c>
      <c r="J32" s="57"/>
    </row>
    <row r="33" spans="1:10" ht="12.6" customHeight="1" x14ac:dyDescent="0.2">
      <c r="A33" s="7">
        <v>11</v>
      </c>
      <c r="B33" s="16"/>
      <c r="C33" s="16"/>
      <c r="D33" s="16"/>
      <c r="E33" s="11">
        <v>11</v>
      </c>
      <c r="F33" s="13"/>
      <c r="G33" s="13"/>
      <c r="H33" s="13"/>
      <c r="I33" s="7">
        <v>11</v>
      </c>
      <c r="J33" s="57"/>
    </row>
    <row r="34" spans="1:10" ht="12.6" customHeight="1" x14ac:dyDescent="0.2">
      <c r="A34" s="7">
        <v>12</v>
      </c>
      <c r="B34" s="16"/>
      <c r="C34" s="16"/>
      <c r="D34" s="16"/>
      <c r="E34" s="11">
        <v>12</v>
      </c>
      <c r="F34" s="13"/>
      <c r="G34" s="13"/>
      <c r="H34" s="13"/>
      <c r="I34" s="7">
        <v>12</v>
      </c>
      <c r="J34" s="57"/>
    </row>
    <row r="35" spans="1:10" ht="12.6" customHeight="1" x14ac:dyDescent="0.2">
      <c r="A35" s="7">
        <v>13</v>
      </c>
      <c r="B35" s="16"/>
      <c r="C35" s="16"/>
      <c r="D35" s="16"/>
      <c r="E35" s="11">
        <v>13</v>
      </c>
      <c r="F35" s="13"/>
      <c r="G35" s="13"/>
      <c r="H35" s="13"/>
      <c r="I35" s="7">
        <v>13</v>
      </c>
      <c r="J35" s="57"/>
    </row>
    <row r="36" spans="1:10" ht="12.6" customHeight="1" x14ac:dyDescent="0.2">
      <c r="A36" s="7">
        <v>14</v>
      </c>
      <c r="B36" s="16"/>
      <c r="C36" s="16"/>
      <c r="D36" s="16"/>
      <c r="E36" s="11">
        <v>14</v>
      </c>
      <c r="F36" s="13"/>
      <c r="G36" s="13"/>
      <c r="H36" s="13"/>
      <c r="I36" s="7">
        <v>14</v>
      </c>
      <c r="J36" s="57"/>
    </row>
    <row r="37" spans="1:10" ht="12.6" customHeight="1" x14ac:dyDescent="0.2">
      <c r="A37" s="7">
        <v>15</v>
      </c>
      <c r="B37" s="16">
        <v>5446.82</v>
      </c>
      <c r="C37" s="16">
        <f>+C21-C23-C24-C25-C26-C27-C28-C29</f>
        <v>7889</v>
      </c>
      <c r="D37" s="14"/>
      <c r="E37" s="11" t="s">
        <v>78</v>
      </c>
      <c r="F37" s="14"/>
      <c r="G37" s="14"/>
      <c r="H37" s="14"/>
      <c r="I37" s="7">
        <v>15</v>
      </c>
      <c r="J37" s="57"/>
    </row>
    <row r="38" spans="1:10" ht="12.6" customHeight="1" x14ac:dyDescent="0.2">
      <c r="A38" s="7">
        <v>16</v>
      </c>
      <c r="B38" s="14"/>
      <c r="C38" s="14"/>
      <c r="D38" s="13"/>
      <c r="E38" s="11" t="s">
        <v>79</v>
      </c>
      <c r="F38" s="13"/>
      <c r="G38" s="13"/>
      <c r="H38" s="13"/>
      <c r="I38" s="7">
        <v>16</v>
      </c>
      <c r="J38" s="57"/>
    </row>
    <row r="39" spans="1:10" ht="21.75" customHeight="1" x14ac:dyDescent="0.2">
      <c r="A39" s="7">
        <v>17</v>
      </c>
      <c r="B39" s="16">
        <v>9441.82</v>
      </c>
      <c r="C39" s="16">
        <f>SUM(C23:C37)</f>
        <v>22147</v>
      </c>
      <c r="D39" s="16">
        <v>11750</v>
      </c>
      <c r="E39" s="11" t="s">
        <v>80</v>
      </c>
      <c r="F39" s="16">
        <f>SUM(F23:F38)</f>
        <v>23600</v>
      </c>
      <c r="G39" s="16"/>
      <c r="H39" s="16"/>
      <c r="I39" s="7">
        <v>17</v>
      </c>
      <c r="J39" s="57"/>
    </row>
    <row r="40" spans="1:10" ht="12.95" customHeight="1" x14ac:dyDescent="0.25">
      <c r="E40" s="132" t="s">
        <v>19</v>
      </c>
      <c r="F40" s="132"/>
    </row>
    <row r="41" spans="1:10" ht="12.95" customHeight="1" x14ac:dyDescent="0.25"/>
    <row r="42" spans="1:10" ht="12.95" customHeight="1" x14ac:dyDescent="0.25">
      <c r="F42" s="38">
        <f>+F21-F39</f>
        <v>0</v>
      </c>
    </row>
    <row r="43" spans="1:10" ht="21.75" customHeight="1" x14ac:dyDescent="0.25"/>
    <row r="44" spans="1:10" ht="15" customHeight="1" x14ac:dyDescent="0.25"/>
    <row r="45" spans="1:10" ht="10.5" hidden="1" customHeight="1" x14ac:dyDescent="0.25"/>
    <row r="46" spans="1:10" ht="10.5" hidden="1" customHeight="1" x14ac:dyDescent="0.25"/>
    <row r="47" spans="1:10" ht="10.5" hidden="1" customHeight="1" x14ac:dyDescent="0.25"/>
    <row r="48" spans="1:10" ht="10.5" hidden="1" customHeight="1" x14ac:dyDescent="0.25"/>
    <row r="49" ht="10.5" hidden="1" customHeight="1" x14ac:dyDescent="0.25"/>
    <row r="50" ht="10.5" hidden="1" customHeight="1" x14ac:dyDescent="0.25"/>
    <row r="51" ht="10.5" hidden="1" customHeight="1" x14ac:dyDescent="0.25"/>
    <row r="52" ht="10.5" hidden="1" customHeight="1" x14ac:dyDescent="0.25"/>
    <row r="53" ht="10.5" hidden="1" customHeight="1" x14ac:dyDescent="0.25"/>
    <row r="54" ht="9.75" hidden="1" customHeight="1" x14ac:dyDescent="0.25"/>
    <row r="55" ht="9.75" hidden="1" customHeight="1" x14ac:dyDescent="0.25"/>
    <row r="56" ht="9.75" hidden="1" customHeight="1" x14ac:dyDescent="0.25"/>
    <row r="57" ht="9.75" hidden="1" customHeight="1" x14ac:dyDescent="0.25"/>
    <row r="58" ht="9.75" hidden="1" customHeight="1" x14ac:dyDescent="0.25"/>
    <row r="59" ht="9.75" hidden="1" customHeight="1" x14ac:dyDescent="0.25"/>
    <row r="60" ht="9.75" hidden="1" customHeight="1" x14ac:dyDescent="0.25"/>
    <row r="2288" ht="252.75" hidden="1" customHeight="1" x14ac:dyDescent="0.25"/>
    <row r="2289" x14ac:dyDescent="0.25"/>
    <row r="2290" x14ac:dyDescent="0.25"/>
  </sheetData>
  <mergeCells count="22">
    <mergeCell ref="E40:F40"/>
    <mergeCell ref="I5:I8"/>
    <mergeCell ref="J5:J8"/>
    <mergeCell ref="B6:C6"/>
    <mergeCell ref="D6:D8"/>
    <mergeCell ref="F6:F8"/>
    <mergeCell ref="G6:G8"/>
    <mergeCell ref="H6:H8"/>
    <mergeCell ref="B7:B8"/>
    <mergeCell ref="C7:C8"/>
    <mergeCell ref="A4:B4"/>
    <mergeCell ref="F4:H4"/>
    <mergeCell ref="A5:A8"/>
    <mergeCell ref="B5:D5"/>
    <mergeCell ref="E5:E8"/>
    <mergeCell ref="F5:H5"/>
    <mergeCell ref="A1:B1"/>
    <mergeCell ref="G1:H1"/>
    <mergeCell ref="A2:B2"/>
    <mergeCell ref="G2:H2"/>
    <mergeCell ref="A3:B3"/>
    <mergeCell ref="G3:H3"/>
  </mergeCells>
  <pageMargins left="0.24" right="0.21" top="0.26" bottom="0.25" header="0" footer="0"/>
  <pageSetup orientation="landscape" horizontalDpi="1200" r:id="rId1"/>
  <headerFooter alignWithMargins="0">
    <oddFooter>&amp;RPage _______</oddFooter>
  </headerFooter>
  <colBreaks count="1" manualBreakCount="1">
    <brk id="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98833-F6F8-4652-80B4-B0DE66068919}">
  <sheetPr>
    <tabColor rgb="FF92D050"/>
  </sheetPr>
  <dimension ref="A1:J2290"/>
  <sheetViews>
    <sheetView workbookViewId="0">
      <selection activeCell="F12" sqref="F12"/>
    </sheetView>
  </sheetViews>
  <sheetFormatPr defaultColWidth="0" defaultRowHeight="15.75" zeroHeight="1" x14ac:dyDescent="0.25"/>
  <cols>
    <col min="1" max="1" width="3.7109375" style="2" customWidth="1"/>
    <col min="2" max="2" width="14.42578125" style="2" customWidth="1"/>
    <col min="3" max="3" width="14.140625" style="2" customWidth="1"/>
    <col min="4" max="4" width="14.140625" style="1" customWidth="1"/>
    <col min="5" max="5" width="36" customWidth="1"/>
    <col min="6" max="6" width="14.42578125" customWidth="1"/>
    <col min="7" max="7" width="14.140625" customWidth="1"/>
    <col min="8" max="8" width="15.7109375" customWidth="1"/>
    <col min="9" max="9" width="4.140625" customWidth="1"/>
    <col min="10" max="10" width="27.5703125" customWidth="1"/>
  </cols>
  <sheetData>
    <row r="1" spans="1:10" x14ac:dyDescent="0.25">
      <c r="A1" s="136"/>
      <c r="B1" s="136"/>
      <c r="E1" s="6" t="s">
        <v>61</v>
      </c>
      <c r="G1" s="89"/>
      <c r="H1" s="89"/>
    </row>
    <row r="2" spans="1:10" x14ac:dyDescent="0.25">
      <c r="A2" s="111" t="s">
        <v>12</v>
      </c>
      <c r="B2" s="136"/>
      <c r="E2" s="6" t="s">
        <v>62</v>
      </c>
      <c r="G2" s="89"/>
      <c r="H2" s="89"/>
    </row>
    <row r="3" spans="1:10" x14ac:dyDescent="0.25">
      <c r="A3" s="111" t="s">
        <v>63</v>
      </c>
      <c r="B3" s="136"/>
      <c r="E3" s="67" t="s">
        <v>155</v>
      </c>
      <c r="G3" s="139"/>
      <c r="H3" s="139"/>
    </row>
    <row r="4" spans="1:10" x14ac:dyDescent="0.25">
      <c r="A4" s="136"/>
      <c r="B4" s="136"/>
      <c r="E4" s="15"/>
      <c r="F4" s="85" t="s">
        <v>29</v>
      </c>
      <c r="G4" s="85"/>
      <c r="H4" s="85"/>
    </row>
    <row r="5" spans="1:10" ht="15.75" customHeight="1" x14ac:dyDescent="0.2">
      <c r="A5" s="93"/>
      <c r="B5" s="133" t="s">
        <v>0</v>
      </c>
      <c r="C5" s="137"/>
      <c r="D5" s="134"/>
      <c r="E5" s="138" t="s">
        <v>65</v>
      </c>
      <c r="F5" s="133" t="s">
        <v>205</v>
      </c>
      <c r="G5" s="99"/>
      <c r="H5" s="100"/>
      <c r="I5" s="90"/>
      <c r="J5" s="128"/>
    </row>
    <row r="6" spans="1:10" ht="15.75" customHeight="1" x14ac:dyDescent="0.2">
      <c r="A6" s="94"/>
      <c r="B6" s="133" t="s">
        <v>1</v>
      </c>
      <c r="C6" s="134"/>
      <c r="D6" s="96" t="s">
        <v>204</v>
      </c>
      <c r="E6" s="109"/>
      <c r="F6" s="105" t="s">
        <v>2</v>
      </c>
      <c r="G6" s="105" t="s">
        <v>3</v>
      </c>
      <c r="H6" s="105" t="s">
        <v>4</v>
      </c>
      <c r="I6" s="91"/>
      <c r="J6" s="128"/>
    </row>
    <row r="7" spans="1:10" ht="15.75" customHeight="1" x14ac:dyDescent="0.2">
      <c r="A7" s="94"/>
      <c r="B7" s="105" t="s">
        <v>196</v>
      </c>
      <c r="C7" s="105" t="s">
        <v>197</v>
      </c>
      <c r="D7" s="135"/>
      <c r="E7" s="109"/>
      <c r="F7" s="106"/>
      <c r="G7" s="109"/>
      <c r="H7" s="106"/>
      <c r="I7" s="91"/>
      <c r="J7" s="128"/>
    </row>
    <row r="8" spans="1:10" ht="15.75" customHeight="1" x14ac:dyDescent="0.2">
      <c r="A8" s="95"/>
      <c r="B8" s="106"/>
      <c r="C8" s="106"/>
      <c r="D8" s="97"/>
      <c r="E8" s="109"/>
      <c r="F8" s="106"/>
      <c r="G8" s="109"/>
      <c r="H8" s="106"/>
      <c r="I8" s="92"/>
      <c r="J8" s="128"/>
    </row>
    <row r="9" spans="1:10" ht="12.6" customHeight="1" x14ac:dyDescent="0.2">
      <c r="A9" s="8"/>
      <c r="B9" s="14"/>
      <c r="C9" s="14"/>
      <c r="D9" s="14"/>
      <c r="E9" s="17" t="s">
        <v>10</v>
      </c>
      <c r="F9" s="24"/>
      <c r="G9" s="24"/>
      <c r="H9" s="24"/>
      <c r="I9" s="8" t="s">
        <v>16</v>
      </c>
      <c r="J9" s="56"/>
    </row>
    <row r="10" spans="1:10" ht="12.6" customHeight="1" x14ac:dyDescent="0.2">
      <c r="A10" s="7">
        <v>1</v>
      </c>
      <c r="B10" s="13"/>
      <c r="C10" s="13"/>
      <c r="D10" s="13"/>
      <c r="E10" s="36" t="s">
        <v>66</v>
      </c>
      <c r="F10" s="13"/>
      <c r="G10" s="13"/>
      <c r="H10" s="13"/>
      <c r="I10" s="7">
        <v>1</v>
      </c>
      <c r="J10" s="57"/>
    </row>
    <row r="11" spans="1:10" ht="12.6" customHeight="1" x14ac:dyDescent="0.2">
      <c r="A11" s="7">
        <v>2</v>
      </c>
      <c r="B11" s="16">
        <v>0</v>
      </c>
      <c r="C11" s="16">
        <v>0</v>
      </c>
      <c r="D11" s="16">
        <v>16400</v>
      </c>
      <c r="E11" s="36" t="s">
        <v>67</v>
      </c>
      <c r="F11" s="16">
        <v>0</v>
      </c>
      <c r="G11" s="16"/>
      <c r="H11" s="16"/>
      <c r="I11" s="7">
        <v>2</v>
      </c>
      <c r="J11" s="57"/>
    </row>
    <row r="12" spans="1:10" ht="12.6" customHeight="1" x14ac:dyDescent="0.2">
      <c r="A12" s="7">
        <v>3</v>
      </c>
      <c r="B12" s="16"/>
      <c r="C12" s="16"/>
      <c r="D12" s="16"/>
      <c r="E12" s="36" t="s">
        <v>68</v>
      </c>
      <c r="F12" s="13"/>
      <c r="G12" s="13"/>
      <c r="H12" s="13"/>
      <c r="I12" s="7">
        <v>3</v>
      </c>
      <c r="J12" s="57"/>
    </row>
    <row r="13" spans="1:10" ht="12.6" customHeight="1" x14ac:dyDescent="0.2">
      <c r="A13" s="7">
        <v>4</v>
      </c>
      <c r="B13" s="16"/>
      <c r="C13" s="16"/>
      <c r="D13" s="16"/>
      <c r="E13" s="11" t="s">
        <v>69</v>
      </c>
      <c r="F13" s="13"/>
      <c r="G13" s="13"/>
      <c r="H13" s="13"/>
      <c r="I13" s="7">
        <v>4</v>
      </c>
      <c r="J13" s="57"/>
    </row>
    <row r="14" spans="1:10" ht="12.6" customHeight="1" x14ac:dyDescent="0.2">
      <c r="A14" s="7">
        <v>5</v>
      </c>
      <c r="B14" s="16"/>
      <c r="C14" s="16">
        <v>19984</v>
      </c>
      <c r="D14" s="16">
        <v>0</v>
      </c>
      <c r="E14" s="11" t="s">
        <v>70</v>
      </c>
      <c r="F14" s="16">
        <v>3000</v>
      </c>
      <c r="G14" s="13"/>
      <c r="H14" s="13"/>
      <c r="I14" s="7">
        <v>5</v>
      </c>
      <c r="J14" s="57" t="s">
        <v>210</v>
      </c>
    </row>
    <row r="15" spans="1:10" ht="12.6" customHeight="1" x14ac:dyDescent="0.2">
      <c r="A15" s="7">
        <v>6</v>
      </c>
      <c r="B15" s="16">
        <v>0</v>
      </c>
      <c r="C15" s="16">
        <v>0</v>
      </c>
      <c r="D15" s="16">
        <v>0</v>
      </c>
      <c r="E15" s="11" t="s">
        <v>84</v>
      </c>
      <c r="F15" s="16">
        <v>0</v>
      </c>
      <c r="G15" s="16"/>
      <c r="H15" s="16"/>
      <c r="I15" s="7">
        <v>6</v>
      </c>
      <c r="J15" s="57"/>
    </row>
    <row r="16" spans="1:10" ht="12.6" customHeight="1" x14ac:dyDescent="0.2">
      <c r="A16" s="7">
        <v>7</v>
      </c>
      <c r="B16" s="16"/>
      <c r="C16" s="16"/>
      <c r="D16" s="16">
        <v>13600</v>
      </c>
      <c r="E16" s="11" t="s">
        <v>92</v>
      </c>
      <c r="F16" s="16">
        <v>12000</v>
      </c>
      <c r="G16" s="16"/>
      <c r="H16" s="16"/>
      <c r="I16" s="7">
        <v>7</v>
      </c>
      <c r="J16" s="57"/>
    </row>
    <row r="17" spans="1:10" ht="12.6" customHeight="1" x14ac:dyDescent="0.2">
      <c r="A17" s="7">
        <v>8</v>
      </c>
      <c r="B17" s="16"/>
      <c r="C17" s="16"/>
      <c r="D17" s="16"/>
      <c r="E17" s="11">
        <v>8</v>
      </c>
      <c r="F17" s="13"/>
      <c r="G17" s="13"/>
      <c r="H17" s="13"/>
      <c r="I17" s="7">
        <v>8</v>
      </c>
      <c r="J17" s="57"/>
    </row>
    <row r="18" spans="1:10" ht="12.6" customHeight="1" x14ac:dyDescent="0.2">
      <c r="A18" s="7">
        <v>9</v>
      </c>
      <c r="B18" s="16">
        <v>0</v>
      </c>
      <c r="C18" s="16">
        <v>0</v>
      </c>
      <c r="D18" s="16">
        <v>30000</v>
      </c>
      <c r="E18" s="11" t="s">
        <v>71</v>
      </c>
      <c r="F18" s="16">
        <f>SUM(F10:F17)</f>
        <v>15000</v>
      </c>
      <c r="G18" s="16"/>
      <c r="H18" s="16"/>
      <c r="I18" s="7">
        <v>9</v>
      </c>
      <c r="J18" s="57"/>
    </row>
    <row r="19" spans="1:10" ht="12.6" customHeight="1" x14ac:dyDescent="0.2">
      <c r="A19" s="7">
        <v>10</v>
      </c>
      <c r="B19" s="14"/>
      <c r="C19" s="13"/>
      <c r="D19" s="13"/>
      <c r="E19" s="11" t="s">
        <v>72</v>
      </c>
      <c r="F19" s="13"/>
      <c r="G19" s="13"/>
      <c r="H19" s="13"/>
      <c r="I19" s="7">
        <v>10</v>
      </c>
      <c r="J19" s="57"/>
    </row>
    <row r="20" spans="1:10" ht="12.6" customHeight="1" x14ac:dyDescent="0.2">
      <c r="A20" s="7">
        <v>11</v>
      </c>
      <c r="B20" s="13"/>
      <c r="C20" s="14"/>
      <c r="D20" s="14"/>
      <c r="E20" s="11" t="s">
        <v>73</v>
      </c>
      <c r="F20" s="14"/>
      <c r="G20" s="14"/>
      <c r="H20" s="14"/>
      <c r="I20" s="7">
        <v>11</v>
      </c>
      <c r="J20" s="57"/>
    </row>
    <row r="21" spans="1:10" ht="21.75" customHeight="1" x14ac:dyDescent="0.2">
      <c r="A21" s="7">
        <v>12</v>
      </c>
      <c r="B21" s="16">
        <v>0</v>
      </c>
      <c r="C21" s="16">
        <f>+C14</f>
        <v>19984</v>
      </c>
      <c r="D21" s="16">
        <v>30000</v>
      </c>
      <c r="E21" s="11" t="s">
        <v>74</v>
      </c>
      <c r="F21" s="16">
        <f>SUM(F18:F20)</f>
        <v>15000</v>
      </c>
      <c r="G21" s="16"/>
      <c r="H21" s="16"/>
      <c r="I21" s="7">
        <v>12</v>
      </c>
      <c r="J21" s="57"/>
    </row>
    <row r="22" spans="1:10" ht="12.6" customHeight="1" x14ac:dyDescent="0.2">
      <c r="A22" s="8" t="s">
        <v>16</v>
      </c>
      <c r="B22" s="14"/>
      <c r="C22" s="14"/>
      <c r="D22" s="14"/>
      <c r="E22" s="23" t="s">
        <v>75</v>
      </c>
      <c r="F22" s="14"/>
      <c r="G22" s="14"/>
      <c r="H22" s="14"/>
      <c r="I22" s="8" t="s">
        <v>16</v>
      </c>
      <c r="J22" s="57"/>
    </row>
    <row r="23" spans="1:10" ht="12.6" customHeight="1" x14ac:dyDescent="0.2">
      <c r="A23" s="7">
        <v>1</v>
      </c>
      <c r="B23" s="16">
        <v>0</v>
      </c>
      <c r="C23" s="16">
        <v>0</v>
      </c>
      <c r="D23" s="16">
        <v>0</v>
      </c>
      <c r="E23" s="11" t="s">
        <v>76</v>
      </c>
      <c r="F23" s="16">
        <v>0</v>
      </c>
      <c r="G23" s="16"/>
      <c r="H23" s="16"/>
      <c r="I23" s="7">
        <v>1</v>
      </c>
      <c r="J23" s="57"/>
    </row>
    <row r="24" spans="1:10" ht="12.6" customHeight="1" x14ac:dyDescent="0.2">
      <c r="A24" s="7">
        <v>2</v>
      </c>
      <c r="B24" s="16">
        <v>0</v>
      </c>
      <c r="C24" s="16">
        <v>67086.5</v>
      </c>
      <c r="D24" s="16">
        <v>30000</v>
      </c>
      <c r="E24" s="11" t="s">
        <v>77</v>
      </c>
      <c r="F24" s="16">
        <v>15000</v>
      </c>
      <c r="G24" s="16"/>
      <c r="H24" s="16"/>
      <c r="I24" s="7">
        <v>2</v>
      </c>
      <c r="J24" s="57"/>
    </row>
    <row r="25" spans="1:10" ht="12.6" customHeight="1" x14ac:dyDescent="0.2">
      <c r="A25" s="7">
        <v>3</v>
      </c>
      <c r="B25" s="16"/>
      <c r="C25" s="16">
        <v>5000</v>
      </c>
      <c r="D25" s="16"/>
      <c r="E25" s="11" t="s">
        <v>207</v>
      </c>
      <c r="F25" s="13"/>
      <c r="G25" s="13"/>
      <c r="H25" s="13"/>
      <c r="I25" s="7">
        <v>3</v>
      </c>
      <c r="J25" s="57"/>
    </row>
    <row r="26" spans="1:10" ht="12.6" customHeight="1" x14ac:dyDescent="0.2">
      <c r="A26" s="7">
        <v>4</v>
      </c>
      <c r="B26" s="16"/>
      <c r="C26" s="16"/>
      <c r="D26" s="16"/>
      <c r="E26" s="11">
        <v>4</v>
      </c>
      <c r="F26" s="13"/>
      <c r="G26" s="13"/>
      <c r="H26" s="13"/>
      <c r="I26" s="7">
        <v>4</v>
      </c>
      <c r="J26" s="57"/>
    </row>
    <row r="27" spans="1:10" ht="12.6" customHeight="1" x14ac:dyDescent="0.2">
      <c r="A27" s="7">
        <v>5</v>
      </c>
      <c r="B27" s="16"/>
      <c r="C27" s="16"/>
      <c r="D27" s="16"/>
      <c r="E27" s="11">
        <v>5</v>
      </c>
      <c r="F27" s="13"/>
      <c r="G27" s="13"/>
      <c r="H27" s="13"/>
      <c r="I27" s="7">
        <v>5</v>
      </c>
      <c r="J27" s="57"/>
    </row>
    <row r="28" spans="1:10" ht="12.6" customHeight="1" x14ac:dyDescent="0.2">
      <c r="A28" s="7">
        <v>6</v>
      </c>
      <c r="B28" s="16"/>
      <c r="C28" s="16"/>
      <c r="D28" s="16"/>
      <c r="E28" s="11">
        <v>6</v>
      </c>
      <c r="F28" s="13"/>
      <c r="G28" s="13"/>
      <c r="H28" s="13"/>
      <c r="I28" s="7">
        <v>6</v>
      </c>
      <c r="J28" s="57"/>
    </row>
    <row r="29" spans="1:10" ht="12.6" customHeight="1" x14ac:dyDescent="0.2">
      <c r="A29" s="7">
        <v>7</v>
      </c>
      <c r="B29" s="16"/>
      <c r="C29" s="16"/>
      <c r="D29" s="16"/>
      <c r="E29" s="11">
        <v>7</v>
      </c>
      <c r="F29" s="13"/>
      <c r="G29" s="13"/>
      <c r="H29" s="13"/>
      <c r="I29" s="7">
        <v>7</v>
      </c>
      <c r="J29" s="57"/>
    </row>
    <row r="30" spans="1:10" ht="12.6" customHeight="1" x14ac:dyDescent="0.2">
      <c r="A30" s="7">
        <v>8</v>
      </c>
      <c r="B30" s="16"/>
      <c r="C30" s="16"/>
      <c r="D30" s="16"/>
      <c r="E30" s="11">
        <v>8</v>
      </c>
      <c r="F30" s="13"/>
      <c r="G30" s="13"/>
      <c r="H30" s="13"/>
      <c r="I30" s="7">
        <v>8</v>
      </c>
      <c r="J30" s="57"/>
    </row>
    <row r="31" spans="1:10" ht="12.6" customHeight="1" x14ac:dyDescent="0.2">
      <c r="A31" s="7">
        <v>9</v>
      </c>
      <c r="B31" s="16"/>
      <c r="C31" s="16"/>
      <c r="D31" s="16"/>
      <c r="E31" s="11">
        <v>9</v>
      </c>
      <c r="F31" s="13"/>
      <c r="G31" s="13"/>
      <c r="H31" s="13"/>
      <c r="I31" s="7">
        <v>9</v>
      </c>
      <c r="J31" s="57"/>
    </row>
    <row r="32" spans="1:10" ht="12.6" customHeight="1" x14ac:dyDescent="0.2">
      <c r="A32" s="7">
        <v>10</v>
      </c>
      <c r="B32" s="16"/>
      <c r="C32" s="16"/>
      <c r="D32" s="16"/>
      <c r="E32" s="11">
        <v>10</v>
      </c>
      <c r="F32" s="13"/>
      <c r="G32" s="13"/>
      <c r="H32" s="13"/>
      <c r="I32" s="7">
        <v>10</v>
      </c>
      <c r="J32" s="57"/>
    </row>
    <row r="33" spans="1:10" ht="12.6" customHeight="1" x14ac:dyDescent="0.2">
      <c r="A33" s="7">
        <v>11</v>
      </c>
      <c r="B33" s="16"/>
      <c r="C33" s="16"/>
      <c r="D33" s="16"/>
      <c r="E33" s="11">
        <v>11</v>
      </c>
      <c r="F33" s="13"/>
      <c r="G33" s="13"/>
      <c r="H33" s="13"/>
      <c r="I33" s="7">
        <v>11</v>
      </c>
      <c r="J33" s="57"/>
    </row>
    <row r="34" spans="1:10" ht="12.6" customHeight="1" x14ac:dyDescent="0.2">
      <c r="A34" s="7">
        <v>12</v>
      </c>
      <c r="B34" s="16"/>
      <c r="C34" s="16"/>
      <c r="D34" s="16"/>
      <c r="E34" s="11">
        <v>12</v>
      </c>
      <c r="F34" s="13"/>
      <c r="G34" s="13"/>
      <c r="H34" s="13"/>
      <c r="I34" s="7">
        <v>12</v>
      </c>
      <c r="J34" s="57"/>
    </row>
    <row r="35" spans="1:10" ht="12.6" customHeight="1" x14ac:dyDescent="0.2">
      <c r="A35" s="7">
        <v>13</v>
      </c>
      <c r="B35" s="16"/>
      <c r="C35" s="16"/>
      <c r="D35" s="16"/>
      <c r="E35" s="11">
        <v>13</v>
      </c>
      <c r="F35" s="13"/>
      <c r="G35" s="13"/>
      <c r="H35" s="13"/>
      <c r="I35" s="7">
        <v>13</v>
      </c>
      <c r="J35" s="57"/>
    </row>
    <row r="36" spans="1:10" ht="12.6" customHeight="1" x14ac:dyDescent="0.2">
      <c r="A36" s="7">
        <v>14</v>
      </c>
      <c r="B36" s="16"/>
      <c r="C36" s="16"/>
      <c r="D36" s="16"/>
      <c r="E36" s="11">
        <v>14</v>
      </c>
      <c r="F36" s="13"/>
      <c r="G36" s="13"/>
      <c r="H36" s="13"/>
      <c r="I36" s="7">
        <v>14</v>
      </c>
      <c r="J36" s="57"/>
    </row>
    <row r="37" spans="1:10" ht="12.6" customHeight="1" x14ac:dyDescent="0.2">
      <c r="A37" s="7">
        <v>15</v>
      </c>
      <c r="B37" s="16">
        <v>0</v>
      </c>
      <c r="C37" s="16">
        <f>+C21-C24-C25</f>
        <v>-52102.5</v>
      </c>
      <c r="D37" s="14"/>
      <c r="E37" s="11" t="s">
        <v>78</v>
      </c>
      <c r="F37" s="14"/>
      <c r="G37" s="14"/>
      <c r="H37" s="14"/>
      <c r="I37" s="7">
        <v>15</v>
      </c>
      <c r="J37" s="57"/>
    </row>
    <row r="38" spans="1:10" ht="12.6" customHeight="1" x14ac:dyDescent="0.2">
      <c r="A38" s="7">
        <v>16</v>
      </c>
      <c r="B38" s="14"/>
      <c r="C38" s="14"/>
      <c r="D38" s="13"/>
      <c r="E38" s="11" t="s">
        <v>79</v>
      </c>
      <c r="F38" s="13"/>
      <c r="G38" s="13"/>
      <c r="H38" s="13"/>
      <c r="I38" s="7">
        <v>16</v>
      </c>
      <c r="J38" s="57"/>
    </row>
    <row r="39" spans="1:10" ht="21.75" customHeight="1" x14ac:dyDescent="0.2">
      <c r="A39" s="7">
        <v>17</v>
      </c>
      <c r="B39" s="16">
        <v>0</v>
      </c>
      <c r="C39" s="16">
        <v>19984</v>
      </c>
      <c r="D39" s="16">
        <v>30000</v>
      </c>
      <c r="E39" s="11" t="s">
        <v>80</v>
      </c>
      <c r="F39" s="16">
        <f>SUM(F23:F38)</f>
        <v>15000</v>
      </c>
      <c r="G39" s="16"/>
      <c r="H39" s="16"/>
      <c r="I39" s="7">
        <v>17</v>
      </c>
      <c r="J39" s="57"/>
    </row>
    <row r="40" spans="1:10" ht="12.95" customHeight="1" x14ac:dyDescent="0.25">
      <c r="E40" s="132" t="s">
        <v>19</v>
      </c>
      <c r="F40" s="132"/>
    </row>
    <row r="41" spans="1:10" ht="12.95" customHeight="1" x14ac:dyDescent="0.25"/>
    <row r="42" spans="1:10" ht="12.95" customHeight="1" x14ac:dyDescent="0.25">
      <c r="F42" s="38">
        <f>+F21-F39</f>
        <v>0</v>
      </c>
    </row>
    <row r="43" spans="1:10" ht="21.75" customHeight="1" x14ac:dyDescent="0.25"/>
    <row r="44" spans="1:10" ht="15" customHeight="1" x14ac:dyDescent="0.25"/>
    <row r="45" spans="1:10" ht="10.5" hidden="1" customHeight="1" x14ac:dyDescent="0.25"/>
    <row r="46" spans="1:10" ht="10.5" hidden="1" customHeight="1" x14ac:dyDescent="0.25"/>
    <row r="47" spans="1:10" ht="10.5" hidden="1" customHeight="1" x14ac:dyDescent="0.25"/>
    <row r="48" spans="1:10" ht="10.5" hidden="1" customHeight="1" x14ac:dyDescent="0.25"/>
    <row r="49" ht="10.5" hidden="1" customHeight="1" x14ac:dyDescent="0.25"/>
    <row r="50" ht="10.5" hidden="1" customHeight="1" x14ac:dyDescent="0.25"/>
    <row r="51" ht="10.5" hidden="1" customHeight="1" x14ac:dyDescent="0.25"/>
    <row r="52" ht="10.5" hidden="1" customHeight="1" x14ac:dyDescent="0.25"/>
    <row r="53" ht="10.5" hidden="1" customHeight="1" x14ac:dyDescent="0.25"/>
    <row r="54" ht="9.75" hidden="1" customHeight="1" x14ac:dyDescent="0.25"/>
    <row r="55" ht="9.75" hidden="1" customHeight="1" x14ac:dyDescent="0.25"/>
    <row r="56" ht="9.75" hidden="1" customHeight="1" x14ac:dyDescent="0.25"/>
    <row r="57" ht="9.75" hidden="1" customHeight="1" x14ac:dyDescent="0.25"/>
    <row r="58" ht="9.75" hidden="1" customHeight="1" x14ac:dyDescent="0.25"/>
    <row r="59" ht="9.75" hidden="1" customHeight="1" x14ac:dyDescent="0.25"/>
    <row r="60" ht="9.75" hidden="1" customHeight="1" x14ac:dyDescent="0.25"/>
    <row r="2288" ht="252.75" hidden="1" customHeight="1" x14ac:dyDescent="0.25"/>
    <row r="2289" x14ac:dyDescent="0.25"/>
    <row r="2290" x14ac:dyDescent="0.25"/>
  </sheetData>
  <mergeCells count="22">
    <mergeCell ref="E40:F40"/>
    <mergeCell ref="I5:I8"/>
    <mergeCell ref="J5:J8"/>
    <mergeCell ref="B6:C6"/>
    <mergeCell ref="D6:D8"/>
    <mergeCell ref="F6:F8"/>
    <mergeCell ref="G6:G8"/>
    <mergeCell ref="H6:H8"/>
    <mergeCell ref="B7:B8"/>
    <mergeCell ref="C7:C8"/>
    <mergeCell ref="A4:B4"/>
    <mergeCell ref="F4:H4"/>
    <mergeCell ref="A5:A8"/>
    <mergeCell ref="B5:D5"/>
    <mergeCell ref="E5:E8"/>
    <mergeCell ref="F5:H5"/>
    <mergeCell ref="A1:B1"/>
    <mergeCell ref="G1:H1"/>
    <mergeCell ref="A2:B2"/>
    <mergeCell ref="G2:H2"/>
    <mergeCell ref="A3:B3"/>
    <mergeCell ref="G3:H3"/>
  </mergeCells>
  <pageMargins left="0.24" right="0.21" top="0.26" bottom="0.25" header="0" footer="0"/>
  <pageSetup orientation="landscape" horizontalDpi="1200" r:id="rId1"/>
  <headerFooter alignWithMargins="0">
    <oddFooter>&amp;RPage _______</oddFooter>
  </headerFooter>
  <colBreaks count="1" manualBreakCount="1">
    <brk id="9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1CF52-ED99-45F1-A927-1407731DBC86}">
  <sheetPr>
    <tabColor rgb="FF92D050"/>
  </sheetPr>
  <dimension ref="A1:J2290"/>
  <sheetViews>
    <sheetView topLeftCell="A4" workbookViewId="0">
      <selection activeCell="F12" sqref="F12"/>
    </sheetView>
  </sheetViews>
  <sheetFormatPr defaultColWidth="0" defaultRowHeight="15.75" zeroHeight="1" x14ac:dyDescent="0.25"/>
  <cols>
    <col min="1" max="1" width="3.7109375" style="2" customWidth="1"/>
    <col min="2" max="2" width="14.42578125" style="2" customWidth="1"/>
    <col min="3" max="3" width="14.140625" style="2" customWidth="1"/>
    <col min="4" max="4" width="14.140625" style="1" customWidth="1"/>
    <col min="5" max="5" width="36" customWidth="1"/>
    <col min="6" max="6" width="14.42578125" customWidth="1"/>
    <col min="7" max="7" width="14.140625" customWidth="1"/>
    <col min="8" max="8" width="15.7109375" customWidth="1"/>
    <col min="9" max="9" width="4.140625" customWidth="1"/>
    <col min="10" max="10" width="12.5703125" customWidth="1"/>
  </cols>
  <sheetData>
    <row r="1" spans="1:10" x14ac:dyDescent="0.25">
      <c r="A1" s="136"/>
      <c r="B1" s="136"/>
      <c r="E1" s="6" t="s">
        <v>61</v>
      </c>
      <c r="G1" s="89"/>
      <c r="H1" s="89"/>
    </row>
    <row r="2" spans="1:10" x14ac:dyDescent="0.25">
      <c r="A2" s="111" t="s">
        <v>12</v>
      </c>
      <c r="B2" s="136"/>
      <c r="E2" s="6" t="s">
        <v>62</v>
      </c>
      <c r="G2" s="89"/>
      <c r="H2" s="89"/>
    </row>
    <row r="3" spans="1:10" x14ac:dyDescent="0.25">
      <c r="A3" s="111" t="s">
        <v>63</v>
      </c>
      <c r="B3" s="136"/>
      <c r="E3" s="35" t="s">
        <v>90</v>
      </c>
      <c r="G3" s="139"/>
      <c r="H3" s="139"/>
    </row>
    <row r="4" spans="1:10" x14ac:dyDescent="0.25">
      <c r="A4" s="136"/>
      <c r="B4" s="136"/>
      <c r="E4" s="15"/>
      <c r="F4" s="85" t="s">
        <v>29</v>
      </c>
      <c r="G4" s="85"/>
      <c r="H4" s="85"/>
    </row>
    <row r="5" spans="1:10" ht="15.75" customHeight="1" x14ac:dyDescent="0.2">
      <c r="A5" s="93"/>
      <c r="B5" s="133" t="s">
        <v>0</v>
      </c>
      <c r="C5" s="137"/>
      <c r="D5" s="134"/>
      <c r="E5" s="138" t="s">
        <v>65</v>
      </c>
      <c r="F5" s="133" t="s">
        <v>205</v>
      </c>
      <c r="G5" s="99"/>
      <c r="H5" s="100"/>
      <c r="I5" s="90"/>
      <c r="J5" s="128"/>
    </row>
    <row r="6" spans="1:10" ht="15.75" customHeight="1" x14ac:dyDescent="0.2">
      <c r="A6" s="94"/>
      <c r="B6" s="133" t="s">
        <v>1</v>
      </c>
      <c r="C6" s="134"/>
      <c r="D6" s="96" t="s">
        <v>204</v>
      </c>
      <c r="E6" s="109"/>
      <c r="F6" s="105" t="s">
        <v>2</v>
      </c>
      <c r="G6" s="105" t="s">
        <v>3</v>
      </c>
      <c r="H6" s="105" t="s">
        <v>4</v>
      </c>
      <c r="I6" s="91"/>
      <c r="J6" s="128"/>
    </row>
    <row r="7" spans="1:10" ht="15.75" customHeight="1" x14ac:dyDescent="0.2">
      <c r="A7" s="94"/>
      <c r="B7" s="105" t="s">
        <v>196</v>
      </c>
      <c r="C7" s="105" t="s">
        <v>197</v>
      </c>
      <c r="D7" s="135"/>
      <c r="E7" s="109"/>
      <c r="F7" s="106"/>
      <c r="G7" s="109"/>
      <c r="H7" s="106"/>
      <c r="I7" s="91"/>
      <c r="J7" s="128"/>
    </row>
    <row r="8" spans="1:10" ht="15.75" customHeight="1" x14ac:dyDescent="0.2">
      <c r="A8" s="95"/>
      <c r="B8" s="106"/>
      <c r="C8" s="106"/>
      <c r="D8" s="97"/>
      <c r="E8" s="109"/>
      <c r="F8" s="106"/>
      <c r="G8" s="109"/>
      <c r="H8" s="106"/>
      <c r="I8" s="92"/>
      <c r="J8" s="128"/>
    </row>
    <row r="9" spans="1:10" ht="12.6" customHeight="1" x14ac:dyDescent="0.2">
      <c r="A9" s="8"/>
      <c r="B9" s="14"/>
      <c r="C9" s="14"/>
      <c r="D9" s="14"/>
      <c r="E9" s="17" t="s">
        <v>10</v>
      </c>
      <c r="F9" s="24"/>
      <c r="G9" s="24"/>
      <c r="H9" s="24"/>
      <c r="I9" s="8" t="s">
        <v>16</v>
      </c>
      <c r="J9" s="56"/>
    </row>
    <row r="10" spans="1:10" ht="12.6" customHeight="1" x14ac:dyDescent="0.2">
      <c r="A10" s="7">
        <v>1</v>
      </c>
      <c r="B10" s="13"/>
      <c r="C10" s="13"/>
      <c r="D10" s="13"/>
      <c r="E10" s="36" t="s">
        <v>66</v>
      </c>
      <c r="F10" s="13"/>
      <c r="G10" s="13"/>
      <c r="H10" s="13"/>
      <c r="I10" s="7">
        <v>1</v>
      </c>
      <c r="J10" s="57"/>
    </row>
    <row r="11" spans="1:10" ht="12.6" customHeight="1" x14ac:dyDescent="0.2">
      <c r="A11" s="7">
        <v>2</v>
      </c>
      <c r="B11" s="16">
        <v>1765</v>
      </c>
      <c r="C11" s="16">
        <v>0</v>
      </c>
      <c r="D11" s="16">
        <v>0</v>
      </c>
      <c r="E11" s="36" t="s">
        <v>67</v>
      </c>
      <c r="F11" s="16">
        <v>0</v>
      </c>
      <c r="G11" s="16">
        <v>0</v>
      </c>
      <c r="H11" s="16">
        <v>0</v>
      </c>
      <c r="I11" s="7">
        <v>2</v>
      </c>
      <c r="J11" s="57"/>
    </row>
    <row r="12" spans="1:10" ht="12.6" customHeight="1" x14ac:dyDescent="0.2">
      <c r="A12" s="7">
        <v>3</v>
      </c>
      <c r="B12" s="16"/>
      <c r="C12" s="16"/>
      <c r="D12" s="16"/>
      <c r="E12" s="36" t="s">
        <v>68</v>
      </c>
      <c r="F12" s="13"/>
      <c r="G12" s="13"/>
      <c r="H12" s="13"/>
      <c r="I12" s="7">
        <v>3</v>
      </c>
      <c r="J12" s="57"/>
    </row>
    <row r="13" spans="1:10" ht="12.6" customHeight="1" x14ac:dyDescent="0.2">
      <c r="A13" s="7">
        <v>4</v>
      </c>
      <c r="B13" s="16"/>
      <c r="C13" s="16"/>
      <c r="D13" s="16"/>
      <c r="E13" s="11" t="s">
        <v>69</v>
      </c>
      <c r="F13" s="13"/>
      <c r="G13" s="13"/>
      <c r="H13" s="13"/>
      <c r="I13" s="7">
        <v>4</v>
      </c>
      <c r="J13" s="57"/>
    </row>
    <row r="14" spans="1:10" ht="12.6" customHeight="1" x14ac:dyDescent="0.2">
      <c r="A14" s="7">
        <v>5</v>
      </c>
      <c r="B14" s="16"/>
      <c r="C14" s="16"/>
      <c r="D14" s="16"/>
      <c r="E14" s="11" t="s">
        <v>70</v>
      </c>
      <c r="F14" s="13"/>
      <c r="G14" s="13"/>
      <c r="H14" s="13"/>
      <c r="I14" s="7">
        <v>5</v>
      </c>
      <c r="J14" s="57"/>
    </row>
    <row r="15" spans="1:10" ht="12.6" customHeight="1" x14ac:dyDescent="0.2">
      <c r="A15" s="7">
        <v>6</v>
      </c>
      <c r="B15" s="16">
        <v>1350</v>
      </c>
      <c r="C15" s="16">
        <v>0</v>
      </c>
      <c r="D15" s="16">
        <v>0</v>
      </c>
      <c r="E15" s="11" t="s">
        <v>84</v>
      </c>
      <c r="F15" s="16">
        <v>0</v>
      </c>
      <c r="G15" s="16">
        <v>0</v>
      </c>
      <c r="H15" s="16">
        <v>0</v>
      </c>
      <c r="I15" s="7">
        <v>6</v>
      </c>
      <c r="J15" s="57"/>
    </row>
    <row r="16" spans="1:10" ht="12.6" customHeight="1" x14ac:dyDescent="0.2">
      <c r="A16" s="7">
        <v>7</v>
      </c>
      <c r="B16" s="16"/>
      <c r="C16" s="16"/>
      <c r="D16" s="16"/>
      <c r="E16" s="11">
        <v>7</v>
      </c>
      <c r="F16" s="13"/>
      <c r="G16" s="13"/>
      <c r="H16" s="13"/>
      <c r="I16" s="7">
        <v>7</v>
      </c>
      <c r="J16" s="57"/>
    </row>
    <row r="17" spans="1:10" ht="12.6" customHeight="1" x14ac:dyDescent="0.2">
      <c r="A17" s="7">
        <v>8</v>
      </c>
      <c r="B17" s="16"/>
      <c r="C17" s="16"/>
      <c r="D17" s="16"/>
      <c r="E17" s="11">
        <v>8</v>
      </c>
      <c r="F17" s="13"/>
      <c r="G17" s="13"/>
      <c r="H17" s="13"/>
      <c r="I17" s="7">
        <v>8</v>
      </c>
      <c r="J17" s="57"/>
    </row>
    <row r="18" spans="1:10" ht="12.6" customHeight="1" x14ac:dyDescent="0.2">
      <c r="A18" s="7">
        <v>9</v>
      </c>
      <c r="B18" s="16">
        <v>3115</v>
      </c>
      <c r="C18" s="16">
        <f>SUM(C10:C17)</f>
        <v>0</v>
      </c>
      <c r="D18" s="16">
        <f>SUM(D10:D17)</f>
        <v>0</v>
      </c>
      <c r="E18" s="11" t="s">
        <v>71</v>
      </c>
      <c r="F18" s="16">
        <f>SUM(F10:F17)</f>
        <v>0</v>
      </c>
      <c r="G18" s="16">
        <f>SUM(G10:G17)</f>
        <v>0</v>
      </c>
      <c r="H18" s="16">
        <f>SUM(H10:H17)</f>
        <v>0</v>
      </c>
      <c r="I18" s="7">
        <v>9</v>
      </c>
      <c r="J18" s="57"/>
    </row>
    <row r="19" spans="1:10" ht="12.6" customHeight="1" x14ac:dyDescent="0.2">
      <c r="A19" s="7">
        <v>10</v>
      </c>
      <c r="B19" s="14"/>
      <c r="C19" s="13"/>
      <c r="D19" s="13"/>
      <c r="E19" s="11" t="s">
        <v>72</v>
      </c>
      <c r="F19" s="13"/>
      <c r="G19" s="13"/>
      <c r="H19" s="13"/>
      <c r="I19" s="7">
        <v>10</v>
      </c>
      <c r="J19" s="57"/>
    </row>
    <row r="20" spans="1:10" ht="12.6" customHeight="1" x14ac:dyDescent="0.2">
      <c r="A20" s="7">
        <v>11</v>
      </c>
      <c r="B20" s="13"/>
      <c r="C20" s="14"/>
      <c r="D20" s="14"/>
      <c r="E20" s="11" t="s">
        <v>73</v>
      </c>
      <c r="F20" s="14"/>
      <c r="G20" s="14"/>
      <c r="H20" s="14"/>
      <c r="I20" s="7">
        <v>11</v>
      </c>
      <c r="J20" s="57"/>
    </row>
    <row r="21" spans="1:10" ht="21.75" customHeight="1" x14ac:dyDescent="0.2">
      <c r="A21" s="7">
        <v>12</v>
      </c>
      <c r="B21" s="16">
        <v>3115</v>
      </c>
      <c r="C21" s="16">
        <f>SUM(C18:C20)</f>
        <v>0</v>
      </c>
      <c r="D21" s="16">
        <f>SUM(D18:D20)</f>
        <v>0</v>
      </c>
      <c r="E21" s="11" t="s">
        <v>74</v>
      </c>
      <c r="F21" s="16">
        <f>SUM(F18:F20)</f>
        <v>0</v>
      </c>
      <c r="G21" s="16">
        <f>SUM(G18:G20)</f>
        <v>0</v>
      </c>
      <c r="H21" s="16">
        <f>SUM(H18:H20)</f>
        <v>0</v>
      </c>
      <c r="I21" s="7">
        <v>12</v>
      </c>
      <c r="J21" s="57"/>
    </row>
    <row r="22" spans="1:10" ht="12.6" customHeight="1" x14ac:dyDescent="0.2">
      <c r="A22" s="8" t="s">
        <v>16</v>
      </c>
      <c r="B22" s="14"/>
      <c r="C22" s="14"/>
      <c r="D22" s="14"/>
      <c r="E22" s="23" t="s">
        <v>75</v>
      </c>
      <c r="F22" s="14"/>
      <c r="G22" s="14"/>
      <c r="H22" s="14"/>
      <c r="I22" s="8" t="s">
        <v>16</v>
      </c>
      <c r="J22" s="57"/>
    </row>
    <row r="23" spans="1:10" ht="12.6" customHeight="1" x14ac:dyDescent="0.2">
      <c r="A23" s="7">
        <v>1</v>
      </c>
      <c r="B23" s="16">
        <v>3115.31</v>
      </c>
      <c r="C23" s="16">
        <v>0</v>
      </c>
      <c r="D23" s="16">
        <v>0</v>
      </c>
      <c r="E23" s="11" t="s">
        <v>76</v>
      </c>
      <c r="F23" s="16">
        <v>0</v>
      </c>
      <c r="G23" s="16">
        <v>0</v>
      </c>
      <c r="H23" s="16">
        <v>0</v>
      </c>
      <c r="I23" s="7">
        <v>1</v>
      </c>
      <c r="J23" s="57"/>
    </row>
    <row r="24" spans="1:10" ht="12.6" customHeight="1" x14ac:dyDescent="0.2">
      <c r="A24" s="7">
        <v>2</v>
      </c>
      <c r="B24" s="16">
        <v>0</v>
      </c>
      <c r="C24" s="16">
        <v>0</v>
      </c>
      <c r="D24" s="16">
        <v>0</v>
      </c>
      <c r="E24" s="11" t="s">
        <v>77</v>
      </c>
      <c r="F24" s="13">
        <v>0</v>
      </c>
      <c r="G24" s="13">
        <v>0</v>
      </c>
      <c r="H24" s="13">
        <v>0</v>
      </c>
      <c r="I24" s="7">
        <v>2</v>
      </c>
      <c r="J24" s="57"/>
    </row>
    <row r="25" spans="1:10" ht="12.6" customHeight="1" x14ac:dyDescent="0.2">
      <c r="A25" s="7">
        <v>3</v>
      </c>
      <c r="B25" s="16"/>
      <c r="C25" s="16"/>
      <c r="D25" s="16"/>
      <c r="E25" s="11">
        <v>3</v>
      </c>
      <c r="F25" s="13"/>
      <c r="G25" s="13"/>
      <c r="H25" s="13"/>
      <c r="I25" s="7">
        <v>3</v>
      </c>
      <c r="J25" s="57"/>
    </row>
    <row r="26" spans="1:10" ht="12.6" customHeight="1" x14ac:dyDescent="0.2">
      <c r="A26" s="7">
        <v>4</v>
      </c>
      <c r="B26" s="16"/>
      <c r="C26" s="16"/>
      <c r="D26" s="16"/>
      <c r="E26" s="11">
        <v>4</v>
      </c>
      <c r="F26" s="13"/>
      <c r="G26" s="13"/>
      <c r="H26" s="13"/>
      <c r="I26" s="7">
        <v>4</v>
      </c>
      <c r="J26" s="57"/>
    </row>
    <row r="27" spans="1:10" ht="12.6" customHeight="1" x14ac:dyDescent="0.2">
      <c r="A27" s="7">
        <v>5</v>
      </c>
      <c r="B27" s="16"/>
      <c r="C27" s="16"/>
      <c r="D27" s="16"/>
      <c r="E27" s="11">
        <v>5</v>
      </c>
      <c r="F27" s="13"/>
      <c r="G27" s="13"/>
      <c r="H27" s="13"/>
      <c r="I27" s="7">
        <v>5</v>
      </c>
      <c r="J27" s="57"/>
    </row>
    <row r="28" spans="1:10" ht="12.6" customHeight="1" x14ac:dyDescent="0.2">
      <c r="A28" s="7">
        <v>6</v>
      </c>
      <c r="B28" s="16"/>
      <c r="C28" s="16"/>
      <c r="D28" s="16"/>
      <c r="E28" s="11">
        <v>6</v>
      </c>
      <c r="F28" s="13"/>
      <c r="G28" s="13"/>
      <c r="H28" s="13"/>
      <c r="I28" s="7">
        <v>6</v>
      </c>
      <c r="J28" s="57"/>
    </row>
    <row r="29" spans="1:10" ht="12.6" customHeight="1" x14ac:dyDescent="0.2">
      <c r="A29" s="7">
        <v>7</v>
      </c>
      <c r="B29" s="16"/>
      <c r="C29" s="16"/>
      <c r="D29" s="16"/>
      <c r="E29" s="11">
        <v>7</v>
      </c>
      <c r="F29" s="13"/>
      <c r="G29" s="13"/>
      <c r="H29" s="13"/>
      <c r="I29" s="7">
        <v>7</v>
      </c>
      <c r="J29" s="57"/>
    </row>
    <row r="30" spans="1:10" ht="12.6" customHeight="1" x14ac:dyDescent="0.2">
      <c r="A30" s="7">
        <v>8</v>
      </c>
      <c r="B30" s="16"/>
      <c r="C30" s="16"/>
      <c r="D30" s="16"/>
      <c r="E30" s="11">
        <v>8</v>
      </c>
      <c r="F30" s="13"/>
      <c r="G30" s="13"/>
      <c r="H30" s="13"/>
      <c r="I30" s="7">
        <v>8</v>
      </c>
      <c r="J30" s="57"/>
    </row>
    <row r="31" spans="1:10" ht="12.6" customHeight="1" x14ac:dyDescent="0.2">
      <c r="A31" s="7">
        <v>9</v>
      </c>
      <c r="B31" s="16"/>
      <c r="C31" s="16"/>
      <c r="D31" s="16"/>
      <c r="E31" s="11">
        <v>9</v>
      </c>
      <c r="F31" s="13"/>
      <c r="G31" s="13"/>
      <c r="H31" s="13"/>
      <c r="I31" s="7">
        <v>9</v>
      </c>
      <c r="J31" s="57"/>
    </row>
    <row r="32" spans="1:10" ht="12.6" customHeight="1" x14ac:dyDescent="0.2">
      <c r="A32" s="7">
        <v>10</v>
      </c>
      <c r="B32" s="16"/>
      <c r="C32" s="16"/>
      <c r="D32" s="16"/>
      <c r="E32" s="11">
        <v>10</v>
      </c>
      <c r="F32" s="13"/>
      <c r="G32" s="13"/>
      <c r="H32" s="13"/>
      <c r="I32" s="7">
        <v>10</v>
      </c>
      <c r="J32" s="57"/>
    </row>
    <row r="33" spans="1:10" ht="12.6" customHeight="1" x14ac:dyDescent="0.2">
      <c r="A33" s="7">
        <v>11</v>
      </c>
      <c r="B33" s="16"/>
      <c r="C33" s="16"/>
      <c r="D33" s="16"/>
      <c r="E33" s="11">
        <v>11</v>
      </c>
      <c r="F33" s="13"/>
      <c r="G33" s="13"/>
      <c r="H33" s="13"/>
      <c r="I33" s="7">
        <v>11</v>
      </c>
      <c r="J33" s="57"/>
    </row>
    <row r="34" spans="1:10" ht="12.6" customHeight="1" x14ac:dyDescent="0.2">
      <c r="A34" s="7">
        <v>12</v>
      </c>
      <c r="B34" s="16"/>
      <c r="C34" s="16"/>
      <c r="D34" s="16"/>
      <c r="E34" s="11">
        <v>12</v>
      </c>
      <c r="F34" s="13"/>
      <c r="G34" s="13"/>
      <c r="H34" s="13"/>
      <c r="I34" s="7">
        <v>12</v>
      </c>
      <c r="J34" s="57"/>
    </row>
    <row r="35" spans="1:10" ht="12.6" customHeight="1" x14ac:dyDescent="0.2">
      <c r="A35" s="7">
        <v>13</v>
      </c>
      <c r="B35" s="16"/>
      <c r="C35" s="16"/>
      <c r="D35" s="16"/>
      <c r="E35" s="11">
        <v>13</v>
      </c>
      <c r="F35" s="13"/>
      <c r="G35" s="13"/>
      <c r="H35" s="13"/>
      <c r="I35" s="7">
        <v>13</v>
      </c>
      <c r="J35" s="57"/>
    </row>
    <row r="36" spans="1:10" ht="12.6" customHeight="1" x14ac:dyDescent="0.2">
      <c r="A36" s="7">
        <v>14</v>
      </c>
      <c r="B36" s="16"/>
      <c r="C36" s="16"/>
      <c r="D36" s="16"/>
      <c r="E36" s="11">
        <v>14</v>
      </c>
      <c r="F36" s="13"/>
      <c r="G36" s="13"/>
      <c r="H36" s="13"/>
      <c r="I36" s="7">
        <v>14</v>
      </c>
      <c r="J36" s="57"/>
    </row>
    <row r="37" spans="1:10" ht="12.6" customHeight="1" x14ac:dyDescent="0.2">
      <c r="A37" s="7">
        <v>15</v>
      </c>
      <c r="B37" s="16">
        <v>-0.30999999999994543</v>
      </c>
      <c r="C37" s="16">
        <f>+C21-C23-C24</f>
        <v>0</v>
      </c>
      <c r="D37" s="14"/>
      <c r="E37" s="11" t="s">
        <v>78</v>
      </c>
      <c r="F37" s="14"/>
      <c r="G37" s="14"/>
      <c r="H37" s="14"/>
      <c r="I37" s="7">
        <v>15</v>
      </c>
      <c r="J37" s="57"/>
    </row>
    <row r="38" spans="1:10" ht="12.6" customHeight="1" x14ac:dyDescent="0.2">
      <c r="A38" s="7">
        <v>16</v>
      </c>
      <c r="B38" s="14"/>
      <c r="C38" s="14"/>
      <c r="D38" s="13"/>
      <c r="E38" s="11" t="s">
        <v>79</v>
      </c>
      <c r="F38" s="13"/>
      <c r="G38" s="13"/>
      <c r="H38" s="13"/>
      <c r="I38" s="7">
        <v>16</v>
      </c>
      <c r="J38" s="57"/>
    </row>
    <row r="39" spans="1:10" ht="21.75" customHeight="1" x14ac:dyDescent="0.2">
      <c r="A39" s="7">
        <v>17</v>
      </c>
      <c r="B39" s="16">
        <v>3115</v>
      </c>
      <c r="C39" s="16">
        <f>SUM(C23:C38)</f>
        <v>0</v>
      </c>
      <c r="D39" s="16">
        <f>SUM(D23:D38)</f>
        <v>0</v>
      </c>
      <c r="E39" s="11" t="s">
        <v>80</v>
      </c>
      <c r="F39" s="16">
        <f>SUM(F23:F38)</f>
        <v>0</v>
      </c>
      <c r="G39" s="16">
        <f>SUM(G23:G38)</f>
        <v>0</v>
      </c>
      <c r="H39" s="16">
        <f>SUM(H23:H38)</f>
        <v>0</v>
      </c>
      <c r="I39" s="7">
        <v>17</v>
      </c>
      <c r="J39" s="57"/>
    </row>
    <row r="40" spans="1:10" ht="12.95" customHeight="1" x14ac:dyDescent="0.25">
      <c r="E40" s="132" t="s">
        <v>19</v>
      </c>
      <c r="F40" s="132"/>
    </row>
    <row r="41" spans="1:10" ht="12.95" customHeight="1" x14ac:dyDescent="0.25"/>
    <row r="42" spans="1:10" ht="12.95" customHeight="1" x14ac:dyDescent="0.25">
      <c r="F42" s="38">
        <f>+F21-F39</f>
        <v>0</v>
      </c>
    </row>
    <row r="43" spans="1:10" ht="21.75" customHeight="1" x14ac:dyDescent="0.25"/>
    <row r="44" spans="1:10" ht="15" customHeight="1" x14ac:dyDescent="0.25"/>
    <row r="45" spans="1:10" ht="10.5" hidden="1" customHeight="1" x14ac:dyDescent="0.25"/>
    <row r="46" spans="1:10" ht="10.5" hidden="1" customHeight="1" x14ac:dyDescent="0.25"/>
    <row r="47" spans="1:10" ht="10.5" hidden="1" customHeight="1" x14ac:dyDescent="0.25"/>
    <row r="48" spans="1:10" ht="10.5" hidden="1" customHeight="1" x14ac:dyDescent="0.25"/>
    <row r="49" ht="10.5" hidden="1" customHeight="1" x14ac:dyDescent="0.25"/>
    <row r="50" ht="10.5" hidden="1" customHeight="1" x14ac:dyDescent="0.25"/>
    <row r="51" ht="10.5" hidden="1" customHeight="1" x14ac:dyDescent="0.25"/>
    <row r="52" ht="10.5" hidden="1" customHeight="1" x14ac:dyDescent="0.25"/>
    <row r="53" ht="10.5" hidden="1" customHeight="1" x14ac:dyDescent="0.25"/>
    <row r="54" ht="9.75" hidden="1" customHeight="1" x14ac:dyDescent="0.25"/>
    <row r="55" ht="9.75" hidden="1" customHeight="1" x14ac:dyDescent="0.25"/>
    <row r="56" ht="9.75" hidden="1" customHeight="1" x14ac:dyDescent="0.25"/>
    <row r="57" ht="9.75" hidden="1" customHeight="1" x14ac:dyDescent="0.25"/>
    <row r="58" ht="9.75" hidden="1" customHeight="1" x14ac:dyDescent="0.25"/>
    <row r="59" ht="9.75" hidden="1" customHeight="1" x14ac:dyDescent="0.25"/>
    <row r="60" ht="9.75" hidden="1" customHeight="1" x14ac:dyDescent="0.25"/>
    <row r="2288" ht="252.75" hidden="1" customHeight="1" x14ac:dyDescent="0.25"/>
    <row r="2289" x14ac:dyDescent="0.25"/>
    <row r="2290" x14ac:dyDescent="0.25"/>
  </sheetData>
  <mergeCells count="22">
    <mergeCell ref="A1:B1"/>
    <mergeCell ref="G1:H1"/>
    <mergeCell ref="A2:B2"/>
    <mergeCell ref="G2:H2"/>
    <mergeCell ref="A3:B3"/>
    <mergeCell ref="G3:H3"/>
    <mergeCell ref="A4:B4"/>
    <mergeCell ref="F4:H4"/>
    <mergeCell ref="A5:A8"/>
    <mergeCell ref="B5:D5"/>
    <mergeCell ref="E5:E8"/>
    <mergeCell ref="F5:H5"/>
    <mergeCell ref="E40:F40"/>
    <mergeCell ref="I5:I8"/>
    <mergeCell ref="J5:J8"/>
    <mergeCell ref="B6:C6"/>
    <mergeCell ref="D6:D8"/>
    <mergeCell ref="F6:F8"/>
    <mergeCell ref="G6:G8"/>
    <mergeCell ref="H6:H8"/>
    <mergeCell ref="B7:B8"/>
    <mergeCell ref="C7:C8"/>
  </mergeCells>
  <pageMargins left="0.24" right="0.21" top="0.26" bottom="0.25" header="0" footer="0"/>
  <pageSetup orientation="landscape" horizontalDpi="1200" r:id="rId1"/>
  <headerFooter alignWithMargins="0">
    <oddFooter>&amp;RPage _______</oddFooter>
  </headerFooter>
  <colBreaks count="1" manualBreakCount="1">
    <brk id="9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5B460-0855-472F-BAD4-B9BE52F1B0D3}">
  <dimension ref="A2:W54"/>
  <sheetViews>
    <sheetView zoomScaleNormal="100" workbookViewId="0">
      <selection activeCell="L37" sqref="L37"/>
    </sheetView>
  </sheetViews>
  <sheetFormatPr defaultRowHeight="12.75" x14ac:dyDescent="0.2"/>
  <cols>
    <col min="1" max="1" width="63" bestFit="1" customWidth="1"/>
    <col min="2" max="2" width="11.5703125" bestFit="1" customWidth="1"/>
    <col min="3" max="3" width="10.5703125" bestFit="1" customWidth="1"/>
    <col min="4" max="5" width="11.42578125" bestFit="1" customWidth="1"/>
    <col min="6" max="6" width="10.5703125" bestFit="1" customWidth="1"/>
    <col min="7" max="7" width="9.28515625" bestFit="1" customWidth="1"/>
    <col min="8" max="8" width="11.28515625" bestFit="1" customWidth="1"/>
    <col min="9" max="9" width="10.5703125" bestFit="1" customWidth="1"/>
    <col min="10" max="10" width="12.140625" bestFit="1" customWidth="1"/>
    <col min="11" max="12" width="11.28515625" bestFit="1" customWidth="1"/>
    <col min="17" max="19" width="11.28515625" bestFit="1" customWidth="1"/>
    <col min="20" max="22" width="10.28515625" bestFit="1" customWidth="1"/>
    <col min="23" max="23" width="11.28515625" bestFit="1" customWidth="1"/>
  </cols>
  <sheetData>
    <row r="2" spans="1:10" x14ac:dyDescent="0.2">
      <c r="B2" s="71" t="s">
        <v>1</v>
      </c>
      <c r="C2" s="4"/>
      <c r="G2" s="4"/>
    </row>
    <row r="3" spans="1:10" x14ac:dyDescent="0.2">
      <c r="B3" s="4" t="s">
        <v>148</v>
      </c>
      <c r="D3" s="4" t="s">
        <v>170</v>
      </c>
      <c r="G3" s="4"/>
      <c r="H3" s="4" t="s">
        <v>185</v>
      </c>
    </row>
    <row r="4" spans="1:10" ht="12.75" customHeight="1" x14ac:dyDescent="0.2">
      <c r="A4" s="39" t="s">
        <v>101</v>
      </c>
      <c r="B4" s="38">
        <f>18344+152550+12511+102387+5596+1765+55011</f>
        <v>348164</v>
      </c>
      <c r="C4" s="38"/>
      <c r="D4" s="81">
        <f>130000+15000+10000+52000+200</f>
        <v>207200</v>
      </c>
      <c r="G4" s="38"/>
      <c r="H4" s="38">
        <f>20000+122000+9000+5000+1500+60000+16400</f>
        <v>233900</v>
      </c>
      <c r="I4" s="38"/>
      <c r="J4" s="38"/>
    </row>
    <row r="5" spans="1:10" ht="12.75" customHeight="1" x14ac:dyDescent="0.2">
      <c r="A5" s="41" t="s">
        <v>102</v>
      </c>
      <c r="B5" s="38">
        <f>40195+3243+12479+5093+585+600</f>
        <v>62195</v>
      </c>
      <c r="C5" s="38"/>
      <c r="D5" s="81">
        <f>2000+10000+26000+4500+4500+3238</f>
        <v>50238</v>
      </c>
      <c r="G5" s="38"/>
      <c r="H5" s="38">
        <f>30000+3000+5000+4500+500+800</f>
        <v>43800</v>
      </c>
    </row>
    <row r="6" spans="1:10" ht="12.75" customHeight="1" x14ac:dyDescent="0.2">
      <c r="A6" s="42" t="s">
        <v>103</v>
      </c>
      <c r="B6" s="38">
        <f>1600+2625+271791+15000+8257+1350+5271</f>
        <v>305894</v>
      </c>
      <c r="C6" s="38"/>
      <c r="D6" s="81">
        <f>100000+500+5000+1000+15000+150000+9197+64000</f>
        <v>344697</v>
      </c>
      <c r="G6" s="38"/>
      <c r="H6" s="38">
        <f>500+5000+34400+15000+8950+7000+13600</f>
        <v>84450</v>
      </c>
    </row>
    <row r="7" spans="1:10" ht="12.75" customHeight="1" x14ac:dyDescent="0.2">
      <c r="A7" s="41" t="s">
        <v>104</v>
      </c>
      <c r="D7" s="81"/>
    </row>
    <row r="8" spans="1:10" ht="12.75" customHeight="1" x14ac:dyDescent="0.2">
      <c r="A8" s="42" t="s">
        <v>105</v>
      </c>
      <c r="B8" s="38">
        <f>4000+4000</f>
        <v>8000</v>
      </c>
      <c r="C8" s="38"/>
      <c r="D8" s="81">
        <f>16000+4000+4000</f>
        <v>24000</v>
      </c>
      <c r="G8" s="38"/>
      <c r="H8" s="38">
        <f>4000+4000+8600</f>
        <v>16600</v>
      </c>
    </row>
    <row r="9" spans="1:10" ht="12.75" customHeight="1" x14ac:dyDescent="0.2">
      <c r="A9" s="41" t="s">
        <v>106</v>
      </c>
      <c r="B9" s="38">
        <f>7935+12263+1713+307</f>
        <v>22218</v>
      </c>
      <c r="C9" s="38"/>
      <c r="D9" s="81">
        <f>3000+6000+800+200</f>
        <v>10000</v>
      </c>
      <c r="E9" s="66" t="s">
        <v>177</v>
      </c>
      <c r="G9" s="38"/>
      <c r="H9" s="38">
        <f>7000+4000+800+200</f>
        <v>12000</v>
      </c>
    </row>
    <row r="10" spans="1:10" ht="13.5" thickBot="1" x14ac:dyDescent="0.25">
      <c r="A10" s="40" t="s">
        <v>107</v>
      </c>
      <c r="B10" s="38">
        <v>130168</v>
      </c>
      <c r="C10" s="38"/>
      <c r="D10" s="81">
        <v>126000</v>
      </c>
      <c r="G10" s="38"/>
      <c r="H10" s="38">
        <v>130000</v>
      </c>
    </row>
    <row r="11" spans="1:10" ht="13.5" thickTop="1" x14ac:dyDescent="0.2">
      <c r="D11" s="81"/>
    </row>
    <row r="12" spans="1:10" x14ac:dyDescent="0.2">
      <c r="D12" s="81"/>
      <c r="E12" s="81"/>
    </row>
    <row r="13" spans="1:10" x14ac:dyDescent="0.2">
      <c r="B13" s="38">
        <f>SUM(B4:B10)</f>
        <v>876639</v>
      </c>
      <c r="C13" s="38"/>
      <c r="D13" s="81">
        <f>SUM(D4:D12)</f>
        <v>762135</v>
      </c>
      <c r="F13" s="82"/>
      <c r="G13" s="38"/>
      <c r="H13" s="38">
        <f>SUM(H4:H10)</f>
        <v>520750</v>
      </c>
    </row>
    <row r="14" spans="1:10" x14ac:dyDescent="0.2">
      <c r="B14" s="69">
        <f>363058+24057+16818+374178+60282+10689+15000+9442+3115-B13</f>
        <v>0</v>
      </c>
      <c r="D14" s="81">
        <f>303500+19800+14200+100000+57000+5700+15000+150000+16935+80000-D13</f>
        <v>0</v>
      </c>
      <c r="E14" s="81"/>
      <c r="H14" s="70">
        <f>306500+24800+13200+43000+67000+9500+15000+11750+30000-H13</f>
        <v>0</v>
      </c>
    </row>
    <row r="15" spans="1:10" x14ac:dyDescent="0.2">
      <c r="D15" s="81"/>
      <c r="E15" s="81"/>
    </row>
    <row r="16" spans="1:10" x14ac:dyDescent="0.2">
      <c r="B16" s="38"/>
      <c r="C16" s="38"/>
      <c r="D16" s="81"/>
      <c r="E16" s="81"/>
      <c r="G16" s="38"/>
      <c r="H16" s="38"/>
    </row>
    <row r="17" spans="1:23" x14ac:dyDescent="0.2">
      <c r="D17" s="81"/>
      <c r="E17" s="81"/>
    </row>
    <row r="18" spans="1:23" x14ac:dyDescent="0.2">
      <c r="D18" s="81"/>
      <c r="E18" s="81"/>
    </row>
    <row r="19" spans="1:23" x14ac:dyDescent="0.2">
      <c r="B19" s="38"/>
      <c r="C19" s="38"/>
      <c r="D19" s="81"/>
      <c r="E19" s="81"/>
      <c r="G19" s="38"/>
      <c r="H19" s="38"/>
    </row>
    <row r="20" spans="1:23" x14ac:dyDescent="0.2">
      <c r="D20" s="81"/>
      <c r="E20" s="81"/>
    </row>
    <row r="21" spans="1:23" x14ac:dyDescent="0.2">
      <c r="D21" s="81"/>
      <c r="E21" s="81"/>
      <c r="Q21" t="s">
        <v>171</v>
      </c>
      <c r="R21" t="s">
        <v>172</v>
      </c>
      <c r="S21" t="s">
        <v>173</v>
      </c>
      <c r="T21" t="s">
        <v>174</v>
      </c>
      <c r="U21" t="s">
        <v>175</v>
      </c>
      <c r="V21" t="s">
        <v>176</v>
      </c>
    </row>
    <row r="22" spans="1:23" x14ac:dyDescent="0.2">
      <c r="D22" s="81"/>
      <c r="E22" s="81"/>
      <c r="Q22" s="69">
        <v>56000</v>
      </c>
      <c r="R22" s="69">
        <v>63600</v>
      </c>
      <c r="S22" s="69">
        <v>14800</v>
      </c>
      <c r="T22" s="69">
        <v>16000</v>
      </c>
      <c r="U22" s="69">
        <v>10000</v>
      </c>
      <c r="V22" s="69">
        <v>36075</v>
      </c>
    </row>
    <row r="23" spans="1:23" x14ac:dyDescent="0.2">
      <c r="A23" s="43" t="s">
        <v>108</v>
      </c>
      <c r="B23" s="38">
        <f>45864+67333+1600</f>
        <v>114797</v>
      </c>
      <c r="C23" s="38"/>
      <c r="D23" s="81">
        <f>56000+73900+35700+5500</f>
        <v>171100</v>
      </c>
      <c r="E23" s="81"/>
      <c r="G23" s="38"/>
      <c r="H23" s="38">
        <f>50000+78100+3500</f>
        <v>131600</v>
      </c>
      <c r="Q23" s="69">
        <v>73900</v>
      </c>
      <c r="R23" s="69">
        <v>5000</v>
      </c>
      <c r="S23" s="69">
        <v>11200</v>
      </c>
      <c r="T23" s="69">
        <v>8000</v>
      </c>
      <c r="U23" s="69"/>
      <c r="V23" s="69"/>
    </row>
    <row r="24" spans="1:23" x14ac:dyDescent="0.2">
      <c r="A24" s="43" t="s">
        <v>109</v>
      </c>
      <c r="B24" s="38">
        <f>69102+32835+3710+4814+3040+2295+100+3114</f>
        <v>119010</v>
      </c>
      <c r="C24" s="38"/>
      <c r="D24" s="81">
        <f>63600+55925+5000+3000+20500+5700+7500+58800+550+3500+3600+2200+3290+2295+1500+10000</f>
        <v>246960</v>
      </c>
      <c r="E24" s="81"/>
      <c r="G24" s="38"/>
      <c r="H24" s="38">
        <f>73870+42255+6000+3000+9500+7500+4600+2150+1500+34000</f>
        <v>184375</v>
      </c>
      <c r="Q24" s="69">
        <v>35700</v>
      </c>
      <c r="R24" s="69">
        <v>3000</v>
      </c>
      <c r="S24" s="69">
        <v>100000</v>
      </c>
      <c r="T24" s="69"/>
      <c r="U24" s="69"/>
      <c r="V24" s="69"/>
    </row>
    <row r="25" spans="1:23" x14ac:dyDescent="0.2">
      <c r="A25" s="43" t="s">
        <v>110</v>
      </c>
      <c r="B25" s="38">
        <f>349607+5757</f>
        <v>355364</v>
      </c>
      <c r="C25" s="38"/>
      <c r="D25" s="81">
        <f>11200+14800+100000+20500+7500+50000+70000</f>
        <v>274000</v>
      </c>
      <c r="E25" s="81"/>
      <c r="G25" s="38"/>
      <c r="H25" s="38">
        <f>10200+18800+43000+7500+33000+30000</f>
        <v>142500</v>
      </c>
      <c r="Q25" s="69">
        <v>5500</v>
      </c>
      <c r="R25" s="69">
        <v>20500</v>
      </c>
      <c r="S25" s="69">
        <v>20500</v>
      </c>
      <c r="T25" s="69"/>
      <c r="U25" s="69"/>
      <c r="V25" s="69"/>
    </row>
    <row r="26" spans="1:23" x14ac:dyDescent="0.2">
      <c r="A26" s="43" t="s">
        <v>111</v>
      </c>
      <c r="B26" s="38"/>
      <c r="C26" s="38"/>
      <c r="D26" s="81"/>
      <c r="E26" s="81"/>
      <c r="G26" s="38"/>
      <c r="H26" s="38"/>
      <c r="Q26" s="69"/>
      <c r="R26" s="69">
        <v>55925</v>
      </c>
      <c r="S26" s="69">
        <v>7500</v>
      </c>
      <c r="T26" s="69"/>
      <c r="U26" s="69"/>
      <c r="V26" s="69"/>
    </row>
    <row r="27" spans="1:23" x14ac:dyDescent="0.2">
      <c r="A27" s="43" t="s">
        <v>112</v>
      </c>
      <c r="B27" s="38">
        <v>8000</v>
      </c>
      <c r="C27" s="38"/>
      <c r="D27" s="81">
        <f>8000+16000</f>
        <v>24000</v>
      </c>
      <c r="E27" s="81"/>
      <c r="G27" s="38"/>
      <c r="H27" s="38">
        <v>16600</v>
      </c>
      <c r="Q27" s="69"/>
      <c r="R27" s="69">
        <v>5700</v>
      </c>
      <c r="S27" s="69">
        <v>50000</v>
      </c>
      <c r="T27" s="69"/>
      <c r="U27" s="69"/>
      <c r="V27" s="69"/>
    </row>
    <row r="28" spans="1:23" x14ac:dyDescent="0.2">
      <c r="A28" s="43" t="s">
        <v>113</v>
      </c>
      <c r="D28" s="81">
        <v>10000</v>
      </c>
      <c r="E28" s="81"/>
      <c r="G28" s="38"/>
      <c r="H28" s="38">
        <v>9600</v>
      </c>
      <c r="Q28" s="69"/>
      <c r="R28" s="69">
        <v>7500</v>
      </c>
      <c r="S28" s="69">
        <v>70000</v>
      </c>
      <c r="T28" s="69"/>
      <c r="U28" s="69"/>
      <c r="V28" s="69"/>
    </row>
    <row r="29" spans="1:23" x14ac:dyDescent="0.2">
      <c r="A29" s="43" t="s">
        <v>114</v>
      </c>
      <c r="D29" s="81"/>
      <c r="E29" s="81"/>
      <c r="Q29" s="69"/>
      <c r="R29" s="69">
        <v>58800</v>
      </c>
      <c r="S29" s="69"/>
      <c r="T29" s="69"/>
      <c r="U29" s="69"/>
      <c r="V29" s="69"/>
    </row>
    <row r="30" spans="1:23" ht="13.5" thickBot="1" x14ac:dyDescent="0.25">
      <c r="A30" s="44" t="s">
        <v>115</v>
      </c>
      <c r="B30" s="70">
        <f>139925+20347+16818+24571+5875+11960+5447+54525</f>
        <v>279468</v>
      </c>
      <c r="D30" s="81">
        <v>36075</v>
      </c>
      <c r="E30" s="81"/>
      <c r="H30">
        <v>36075</v>
      </c>
      <c r="Q30" s="69"/>
      <c r="R30" s="69">
        <v>16935</v>
      </c>
      <c r="S30" s="69"/>
      <c r="T30" s="69"/>
      <c r="U30" s="69"/>
      <c r="V30" s="69"/>
    </row>
    <row r="31" spans="1:23" ht="13.5" thickTop="1" x14ac:dyDescent="0.2">
      <c r="D31" s="81"/>
      <c r="E31" s="81"/>
      <c r="Q31" s="69"/>
      <c r="R31" s="69">
        <v>10000</v>
      </c>
      <c r="S31" s="69"/>
      <c r="T31" s="69"/>
      <c r="U31" s="69"/>
      <c r="V31" s="69"/>
    </row>
    <row r="32" spans="1:23" x14ac:dyDescent="0.2">
      <c r="B32" s="70">
        <f>SUM(B22:B30)</f>
        <v>876639</v>
      </c>
      <c r="D32" s="81">
        <f>SUM(D23:D31)</f>
        <v>762135</v>
      </c>
      <c r="F32" s="82"/>
      <c r="H32" s="70">
        <f>SUM(H22:H30)</f>
        <v>520750</v>
      </c>
      <c r="Q32" s="69">
        <f>SUM(Q22:Q31)</f>
        <v>171100</v>
      </c>
      <c r="R32" s="69">
        <f t="shared" ref="R32:V32" si="0">SUM(R22:R31)</f>
        <v>246960</v>
      </c>
      <c r="S32" s="69">
        <f t="shared" si="0"/>
        <v>274000</v>
      </c>
      <c r="T32" s="69">
        <f t="shared" si="0"/>
        <v>24000</v>
      </c>
      <c r="U32" s="69">
        <f t="shared" si="0"/>
        <v>10000</v>
      </c>
      <c r="V32" s="69">
        <f t="shared" si="0"/>
        <v>36075</v>
      </c>
      <c r="W32" s="68">
        <f>SUM(Q32:V32)</f>
        <v>762135</v>
      </c>
    </row>
    <row r="33" spans="2:22" x14ac:dyDescent="0.2">
      <c r="B33" s="82">
        <f>248092+114966+24057+16818+374178+60282+10689+15000+9442+3115-B32</f>
        <v>0</v>
      </c>
      <c r="D33" s="81">
        <f>183900+119600+19800+14200+100000+57000+5700+15000+150000+16935+80000-D32</f>
        <v>0</v>
      </c>
      <c r="E33" s="81"/>
      <c r="H33" s="82">
        <f>182630+123870+24800+13200+43000+67000+9500+15000+11750+30000-H32</f>
        <v>0</v>
      </c>
      <c r="Q33" s="69"/>
      <c r="R33" s="69"/>
      <c r="S33" s="69"/>
      <c r="T33" s="69"/>
      <c r="U33" s="69"/>
      <c r="V33" s="69"/>
    </row>
    <row r="34" spans="2:22" x14ac:dyDescent="0.2">
      <c r="D34" s="81"/>
      <c r="E34" s="81"/>
      <c r="Q34" s="69"/>
      <c r="R34" s="69"/>
      <c r="S34" s="69"/>
      <c r="T34" s="69"/>
      <c r="U34" s="69"/>
      <c r="V34" s="69"/>
    </row>
    <row r="35" spans="2:22" x14ac:dyDescent="0.2">
      <c r="B35" s="38"/>
      <c r="C35" s="38"/>
      <c r="D35" s="81"/>
      <c r="E35" s="83"/>
      <c r="G35" s="38"/>
      <c r="H35" s="38"/>
      <c r="J35" s="38"/>
      <c r="Q35" s="69"/>
      <c r="R35" s="69"/>
      <c r="S35" s="69"/>
      <c r="T35" s="69"/>
      <c r="U35" s="69"/>
      <c r="V35" s="69"/>
    </row>
    <row r="36" spans="2:22" x14ac:dyDescent="0.2">
      <c r="D36" s="81"/>
      <c r="E36" s="83"/>
    </row>
    <row r="37" spans="2:22" x14ac:dyDescent="0.2">
      <c r="D37" s="81"/>
      <c r="E37" s="83"/>
    </row>
    <row r="38" spans="2:22" x14ac:dyDescent="0.2">
      <c r="B38" s="38"/>
      <c r="C38" s="38"/>
      <c r="D38" s="81"/>
      <c r="G38" s="38"/>
      <c r="H38" s="38"/>
    </row>
    <row r="53" spans="2:12" x14ac:dyDescent="0.2">
      <c r="B53" t="s">
        <v>186</v>
      </c>
      <c r="C53" t="s">
        <v>187</v>
      </c>
      <c r="D53" t="s">
        <v>194</v>
      </c>
      <c r="E53" t="s">
        <v>195</v>
      </c>
      <c r="F53" t="s">
        <v>188</v>
      </c>
      <c r="G53" t="s">
        <v>189</v>
      </c>
      <c r="H53" t="s">
        <v>190</v>
      </c>
      <c r="I53" t="s">
        <v>191</v>
      </c>
      <c r="J53" t="s">
        <v>192</v>
      </c>
      <c r="K53" t="s">
        <v>193</v>
      </c>
    </row>
    <row r="54" spans="2:12" x14ac:dyDescent="0.2">
      <c r="B54" s="70">
        <v>306500</v>
      </c>
      <c r="C54" s="70">
        <v>24800</v>
      </c>
      <c r="D54" s="81">
        <v>13200</v>
      </c>
      <c r="E54" s="81">
        <v>43000</v>
      </c>
      <c r="F54" s="81">
        <v>67000</v>
      </c>
      <c r="G54" s="70">
        <v>9500</v>
      </c>
      <c r="H54" s="70">
        <v>15000</v>
      </c>
      <c r="I54" s="70">
        <v>0</v>
      </c>
      <c r="J54" s="70">
        <v>11750</v>
      </c>
      <c r="K54" s="70">
        <v>30000</v>
      </c>
      <c r="L54" s="69">
        <f>SUM(B54:K54)</f>
        <v>520750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5D92F-AAB3-4F30-B680-B564C37FC2D1}">
  <dimension ref="A1:J2290"/>
  <sheetViews>
    <sheetView tabSelected="1" topLeftCell="A4" workbookViewId="0">
      <selection activeCell="D40" sqref="D40"/>
    </sheetView>
  </sheetViews>
  <sheetFormatPr defaultColWidth="0" defaultRowHeight="15.75" zeroHeight="1" x14ac:dyDescent="0.25"/>
  <cols>
    <col min="1" max="1" width="3.7109375" style="2" customWidth="1"/>
    <col min="2" max="2" width="14.42578125" style="2" customWidth="1"/>
    <col min="3" max="3" width="14.140625" style="2" customWidth="1"/>
    <col min="4" max="4" width="14.140625" style="1" customWidth="1"/>
    <col min="5" max="5" width="36" customWidth="1"/>
    <col min="6" max="6" width="14.42578125" customWidth="1"/>
    <col min="7" max="7" width="14.140625" customWidth="1"/>
    <col min="8" max="8" width="15.7109375" customWidth="1"/>
    <col min="9" max="9" width="4.140625" customWidth="1"/>
    <col min="10" max="10" width="12.5703125" customWidth="1"/>
  </cols>
  <sheetData>
    <row r="1" spans="1:10" x14ac:dyDescent="0.25">
      <c r="A1" s="136"/>
      <c r="B1" s="136"/>
      <c r="E1" s="6" t="s">
        <v>61</v>
      </c>
      <c r="G1" s="89"/>
      <c r="H1" s="89"/>
    </row>
    <row r="2" spans="1:10" x14ac:dyDescent="0.25">
      <c r="A2" s="111" t="s">
        <v>12</v>
      </c>
      <c r="B2" s="136"/>
      <c r="E2" s="6" t="s">
        <v>62</v>
      </c>
      <c r="G2" s="89"/>
      <c r="H2" s="89"/>
    </row>
    <row r="3" spans="1:10" x14ac:dyDescent="0.25">
      <c r="A3" s="111" t="s">
        <v>63</v>
      </c>
      <c r="B3" s="136"/>
      <c r="E3" s="67" t="s">
        <v>154</v>
      </c>
      <c r="G3" s="139"/>
      <c r="H3" s="139"/>
    </row>
    <row r="4" spans="1:10" x14ac:dyDescent="0.25">
      <c r="A4" s="136"/>
      <c r="B4" s="136"/>
      <c r="E4" s="15"/>
      <c r="F4" s="85" t="s">
        <v>29</v>
      </c>
      <c r="G4" s="85"/>
      <c r="H4" s="85"/>
    </row>
    <row r="5" spans="1:10" ht="15.75" customHeight="1" x14ac:dyDescent="0.2">
      <c r="A5" s="93"/>
      <c r="B5" s="133" t="s">
        <v>0</v>
      </c>
      <c r="C5" s="137"/>
      <c r="D5" s="134"/>
      <c r="E5" s="138" t="s">
        <v>65</v>
      </c>
      <c r="F5" s="133" t="s">
        <v>182</v>
      </c>
      <c r="G5" s="99"/>
      <c r="H5" s="100"/>
      <c r="I5" s="90"/>
      <c r="J5" s="128"/>
    </row>
    <row r="6" spans="1:10" ht="15.75" customHeight="1" x14ac:dyDescent="0.2">
      <c r="A6" s="94"/>
      <c r="B6" s="133" t="s">
        <v>1</v>
      </c>
      <c r="C6" s="134"/>
      <c r="D6" s="96" t="s">
        <v>181</v>
      </c>
      <c r="E6" s="109"/>
      <c r="F6" s="105" t="s">
        <v>2</v>
      </c>
      <c r="G6" s="105" t="s">
        <v>3</v>
      </c>
      <c r="H6" s="105" t="s">
        <v>4</v>
      </c>
      <c r="I6" s="91"/>
      <c r="J6" s="128"/>
    </row>
    <row r="7" spans="1:10" ht="15.75" customHeight="1" x14ac:dyDescent="0.2">
      <c r="A7" s="94"/>
      <c r="B7" s="105" t="s">
        <v>178</v>
      </c>
      <c r="C7" s="105" t="s">
        <v>179</v>
      </c>
      <c r="D7" s="135"/>
      <c r="E7" s="109"/>
      <c r="F7" s="106"/>
      <c r="G7" s="109"/>
      <c r="H7" s="106"/>
      <c r="I7" s="91"/>
      <c r="J7" s="128"/>
    </row>
    <row r="8" spans="1:10" ht="15.75" customHeight="1" x14ac:dyDescent="0.2">
      <c r="A8" s="95"/>
      <c r="B8" s="106"/>
      <c r="C8" s="106"/>
      <c r="D8" s="97"/>
      <c r="E8" s="109"/>
      <c r="F8" s="106"/>
      <c r="G8" s="109"/>
      <c r="H8" s="106"/>
      <c r="I8" s="92"/>
      <c r="J8" s="128"/>
    </row>
    <row r="9" spans="1:10" ht="12.6" customHeight="1" x14ac:dyDescent="0.2">
      <c r="A9" s="8"/>
      <c r="B9" s="14"/>
      <c r="C9" s="14"/>
      <c r="D9" s="14"/>
      <c r="E9" s="17" t="s">
        <v>10</v>
      </c>
      <c r="F9" s="24"/>
      <c r="G9" s="24"/>
      <c r="H9" s="24"/>
      <c r="I9" s="8" t="s">
        <v>16</v>
      </c>
      <c r="J9" s="56"/>
    </row>
    <row r="10" spans="1:10" ht="12.6" customHeight="1" x14ac:dyDescent="0.2">
      <c r="A10" s="7">
        <v>1</v>
      </c>
      <c r="B10" s="13"/>
      <c r="C10" s="13"/>
      <c r="D10" s="13"/>
      <c r="E10" s="36" t="s">
        <v>66</v>
      </c>
      <c r="F10" s="13"/>
      <c r="G10" s="13"/>
      <c r="H10" s="13"/>
      <c r="I10" s="7">
        <v>1</v>
      </c>
      <c r="J10" s="57"/>
    </row>
    <row r="11" spans="1:10" ht="12.6" customHeight="1" x14ac:dyDescent="0.2">
      <c r="A11" s="7">
        <v>2</v>
      </c>
      <c r="B11" s="16">
        <v>0</v>
      </c>
      <c r="C11" s="16">
        <v>0</v>
      </c>
      <c r="D11" s="16">
        <v>0</v>
      </c>
      <c r="E11" s="36" t="s">
        <v>67</v>
      </c>
      <c r="F11" s="16">
        <v>0</v>
      </c>
      <c r="G11" s="16">
        <v>0</v>
      </c>
      <c r="H11" s="16">
        <v>0</v>
      </c>
      <c r="I11" s="7">
        <v>2</v>
      </c>
      <c r="J11" s="57"/>
    </row>
    <row r="12" spans="1:10" ht="12.6" customHeight="1" x14ac:dyDescent="0.2">
      <c r="A12" s="7">
        <v>3</v>
      </c>
      <c r="B12" s="16"/>
      <c r="C12" s="16"/>
      <c r="D12" s="16"/>
      <c r="E12" s="36" t="s">
        <v>68</v>
      </c>
      <c r="F12" s="13"/>
      <c r="G12" s="13"/>
      <c r="H12" s="13"/>
      <c r="I12" s="7">
        <v>3</v>
      </c>
      <c r="J12" s="57"/>
    </row>
    <row r="13" spans="1:10" ht="12.6" customHeight="1" x14ac:dyDescent="0.2">
      <c r="A13" s="7">
        <v>4</v>
      </c>
      <c r="B13" s="16"/>
      <c r="C13" s="16"/>
      <c r="D13" s="16"/>
      <c r="E13" s="11" t="s">
        <v>69</v>
      </c>
      <c r="F13" s="13"/>
      <c r="G13" s="13"/>
      <c r="H13" s="13"/>
      <c r="I13" s="7">
        <v>4</v>
      </c>
      <c r="J13" s="57"/>
    </row>
    <row r="14" spans="1:10" ht="12.6" customHeight="1" x14ac:dyDescent="0.2">
      <c r="A14" s="7">
        <v>5</v>
      </c>
      <c r="B14" s="16"/>
      <c r="C14" s="16"/>
      <c r="D14" s="16"/>
      <c r="E14" s="11" t="s">
        <v>70</v>
      </c>
      <c r="F14" s="13"/>
      <c r="G14" s="13"/>
      <c r="H14" s="13"/>
      <c r="I14" s="7">
        <v>5</v>
      </c>
      <c r="J14" s="57"/>
    </row>
    <row r="15" spans="1:10" ht="12.6" customHeight="1" x14ac:dyDescent="0.2">
      <c r="A15" s="7">
        <v>6</v>
      </c>
      <c r="B15" s="16">
        <v>0</v>
      </c>
      <c r="C15" s="16">
        <v>0</v>
      </c>
      <c r="D15" s="16">
        <v>0</v>
      </c>
      <c r="E15" s="11" t="s">
        <v>84</v>
      </c>
      <c r="F15" s="16">
        <v>0</v>
      </c>
      <c r="G15" s="16">
        <v>0</v>
      </c>
      <c r="H15" s="16">
        <v>0</v>
      </c>
      <c r="I15" s="7">
        <v>6</v>
      </c>
      <c r="J15" s="57"/>
    </row>
    <row r="16" spans="1:10" ht="12.6" customHeight="1" x14ac:dyDescent="0.2">
      <c r="A16" s="7">
        <v>7</v>
      </c>
      <c r="B16" s="16"/>
      <c r="C16" s="16"/>
      <c r="D16" s="16">
        <v>0</v>
      </c>
      <c r="E16" s="11" t="s">
        <v>92</v>
      </c>
      <c r="F16" s="16">
        <v>0</v>
      </c>
      <c r="G16" s="13"/>
      <c r="H16" s="13"/>
      <c r="I16" s="7">
        <v>7</v>
      </c>
      <c r="J16" s="57"/>
    </row>
    <row r="17" spans="1:10" ht="12.6" customHeight="1" x14ac:dyDescent="0.2">
      <c r="A17" s="7">
        <v>8</v>
      </c>
      <c r="B17" s="16"/>
      <c r="C17" s="16"/>
      <c r="D17" s="16"/>
      <c r="E17" s="11">
        <v>8</v>
      </c>
      <c r="F17" s="13"/>
      <c r="G17" s="13"/>
      <c r="H17" s="13"/>
      <c r="I17" s="7">
        <v>8</v>
      </c>
      <c r="J17" s="57"/>
    </row>
    <row r="18" spans="1:10" ht="12.6" customHeight="1" x14ac:dyDescent="0.2">
      <c r="A18" s="7">
        <v>9</v>
      </c>
      <c r="B18" s="16">
        <v>0</v>
      </c>
      <c r="C18" s="16">
        <v>0</v>
      </c>
      <c r="D18" s="16">
        <v>0</v>
      </c>
      <c r="E18" s="11" t="s">
        <v>71</v>
      </c>
      <c r="F18" s="16">
        <f>SUM(F10:F17)</f>
        <v>0</v>
      </c>
      <c r="G18" s="16">
        <f>SUM(G10:G17)</f>
        <v>0</v>
      </c>
      <c r="H18" s="16">
        <f>SUM(H10:H17)</f>
        <v>0</v>
      </c>
      <c r="I18" s="7">
        <v>9</v>
      </c>
      <c r="J18" s="57"/>
    </row>
    <row r="19" spans="1:10" ht="12.6" customHeight="1" x14ac:dyDescent="0.2">
      <c r="A19" s="7">
        <v>10</v>
      </c>
      <c r="B19" s="14"/>
      <c r="C19" s="13"/>
      <c r="D19" s="13"/>
      <c r="E19" s="11" t="s">
        <v>72</v>
      </c>
      <c r="F19" s="13"/>
      <c r="G19" s="13"/>
      <c r="H19" s="13"/>
      <c r="I19" s="7">
        <v>10</v>
      </c>
      <c r="J19" s="57"/>
    </row>
    <row r="20" spans="1:10" ht="12.6" customHeight="1" x14ac:dyDescent="0.2">
      <c r="A20" s="7">
        <v>11</v>
      </c>
      <c r="B20" s="13"/>
      <c r="C20" s="14"/>
      <c r="D20" s="14"/>
      <c r="E20" s="11" t="s">
        <v>73</v>
      </c>
      <c r="F20" s="14"/>
      <c r="G20" s="14"/>
      <c r="H20" s="14"/>
      <c r="I20" s="7">
        <v>11</v>
      </c>
      <c r="J20" s="57"/>
    </row>
    <row r="21" spans="1:10" ht="21.75" customHeight="1" x14ac:dyDescent="0.2">
      <c r="A21" s="7">
        <v>12</v>
      </c>
      <c r="B21" s="16">
        <v>0</v>
      </c>
      <c r="C21" s="16">
        <v>0</v>
      </c>
      <c r="D21" s="16">
        <v>0</v>
      </c>
      <c r="E21" s="11" t="s">
        <v>74</v>
      </c>
      <c r="F21" s="16">
        <f>SUM(F18:F20)</f>
        <v>0</v>
      </c>
      <c r="G21" s="16">
        <f>SUM(G18:G20)</f>
        <v>0</v>
      </c>
      <c r="H21" s="16">
        <f>SUM(H18:H20)</f>
        <v>0</v>
      </c>
      <c r="I21" s="7">
        <v>12</v>
      </c>
      <c r="J21" s="57"/>
    </row>
    <row r="22" spans="1:10" ht="12.6" customHeight="1" x14ac:dyDescent="0.2">
      <c r="A22" s="8" t="s">
        <v>16</v>
      </c>
      <c r="B22" s="14"/>
      <c r="C22" s="14"/>
      <c r="D22" s="14"/>
      <c r="E22" s="23" t="s">
        <v>75</v>
      </c>
      <c r="F22" s="14"/>
      <c r="G22" s="14"/>
      <c r="H22" s="14"/>
      <c r="I22" s="8" t="s">
        <v>16</v>
      </c>
      <c r="J22" s="57"/>
    </row>
    <row r="23" spans="1:10" ht="12.6" customHeight="1" x14ac:dyDescent="0.2">
      <c r="A23" s="7">
        <v>1</v>
      </c>
      <c r="B23" s="16">
        <v>0</v>
      </c>
      <c r="C23" s="16">
        <v>0</v>
      </c>
      <c r="D23" s="16">
        <v>0</v>
      </c>
      <c r="E23" s="11" t="s">
        <v>76</v>
      </c>
      <c r="F23" s="16">
        <v>0</v>
      </c>
      <c r="G23" s="16">
        <v>0</v>
      </c>
      <c r="H23" s="16">
        <v>0</v>
      </c>
      <c r="I23" s="7">
        <v>1</v>
      </c>
      <c r="J23" s="57"/>
    </row>
    <row r="24" spans="1:10" ht="12.6" customHeight="1" x14ac:dyDescent="0.2">
      <c r="A24" s="7">
        <v>2</v>
      </c>
      <c r="B24" s="16">
        <v>0</v>
      </c>
      <c r="C24" s="16">
        <v>0</v>
      </c>
      <c r="D24" s="16">
        <v>0</v>
      </c>
      <c r="E24" s="11" t="s">
        <v>77</v>
      </c>
      <c r="F24" s="16">
        <v>0</v>
      </c>
      <c r="G24" s="13">
        <v>0</v>
      </c>
      <c r="H24" s="13">
        <v>0</v>
      </c>
      <c r="I24" s="7">
        <v>2</v>
      </c>
      <c r="J24" s="57"/>
    </row>
    <row r="25" spans="1:10" ht="12.6" customHeight="1" x14ac:dyDescent="0.2">
      <c r="A25" s="7">
        <v>3</v>
      </c>
      <c r="B25" s="16"/>
      <c r="C25" s="16"/>
      <c r="D25" s="16">
        <v>0</v>
      </c>
      <c r="E25" s="11" t="s">
        <v>166</v>
      </c>
      <c r="F25" s="16">
        <v>0</v>
      </c>
      <c r="G25" s="13">
        <v>0</v>
      </c>
      <c r="H25" s="13">
        <v>0</v>
      </c>
      <c r="I25" s="7">
        <v>3</v>
      </c>
      <c r="J25" s="57"/>
    </row>
    <row r="26" spans="1:10" ht="12.6" customHeight="1" x14ac:dyDescent="0.2">
      <c r="A26" s="7">
        <v>4</v>
      </c>
      <c r="B26" s="16"/>
      <c r="C26" s="16"/>
      <c r="D26" s="16">
        <v>0</v>
      </c>
      <c r="E26" s="11" t="s">
        <v>167</v>
      </c>
      <c r="F26" s="16">
        <v>0</v>
      </c>
      <c r="G26" s="13">
        <v>0</v>
      </c>
      <c r="H26" s="13">
        <v>0</v>
      </c>
      <c r="I26" s="7">
        <v>4</v>
      </c>
      <c r="J26" s="57"/>
    </row>
    <row r="27" spans="1:10" ht="12.6" customHeight="1" x14ac:dyDescent="0.2">
      <c r="A27" s="7">
        <v>5</v>
      </c>
      <c r="B27" s="16"/>
      <c r="C27" s="16"/>
      <c r="D27" s="16"/>
      <c r="E27" s="11">
        <v>5</v>
      </c>
      <c r="F27" s="13"/>
      <c r="G27" s="13"/>
      <c r="H27" s="13"/>
      <c r="I27" s="7">
        <v>5</v>
      </c>
      <c r="J27" s="57"/>
    </row>
    <row r="28" spans="1:10" ht="12.6" customHeight="1" x14ac:dyDescent="0.2">
      <c r="A28" s="7">
        <v>6</v>
      </c>
      <c r="B28" s="16"/>
      <c r="C28" s="16"/>
      <c r="D28" s="16"/>
      <c r="E28" s="11">
        <v>6</v>
      </c>
      <c r="F28" s="13"/>
      <c r="G28" s="13"/>
      <c r="H28" s="13"/>
      <c r="I28" s="7">
        <v>6</v>
      </c>
      <c r="J28" s="57"/>
    </row>
    <row r="29" spans="1:10" ht="12.6" customHeight="1" x14ac:dyDescent="0.2">
      <c r="A29" s="7">
        <v>7</v>
      </c>
      <c r="B29" s="16"/>
      <c r="C29" s="16"/>
      <c r="D29" s="16"/>
      <c r="E29" s="11">
        <v>7</v>
      </c>
      <c r="F29" s="13"/>
      <c r="G29" s="13"/>
      <c r="H29" s="13"/>
      <c r="I29" s="7">
        <v>7</v>
      </c>
      <c r="J29" s="57"/>
    </row>
    <row r="30" spans="1:10" ht="12.6" customHeight="1" x14ac:dyDescent="0.2">
      <c r="A30" s="7">
        <v>8</v>
      </c>
      <c r="B30" s="16"/>
      <c r="C30" s="16"/>
      <c r="D30" s="16"/>
      <c r="E30" s="11">
        <v>8</v>
      </c>
      <c r="F30" s="13"/>
      <c r="G30" s="13"/>
      <c r="H30" s="13"/>
      <c r="I30" s="7">
        <v>8</v>
      </c>
      <c r="J30" s="57"/>
    </row>
    <row r="31" spans="1:10" ht="12.6" customHeight="1" x14ac:dyDescent="0.2">
      <c r="A31" s="7">
        <v>9</v>
      </c>
      <c r="B31" s="16"/>
      <c r="C31" s="16"/>
      <c r="D31" s="16"/>
      <c r="E31" s="11">
        <v>9</v>
      </c>
      <c r="F31" s="13"/>
      <c r="G31" s="13"/>
      <c r="H31" s="13"/>
      <c r="I31" s="7">
        <v>9</v>
      </c>
      <c r="J31" s="57"/>
    </row>
    <row r="32" spans="1:10" ht="12.6" customHeight="1" x14ac:dyDescent="0.2">
      <c r="A32" s="7">
        <v>10</v>
      </c>
      <c r="B32" s="16"/>
      <c r="C32" s="16"/>
      <c r="D32" s="16"/>
      <c r="E32" s="11">
        <v>10</v>
      </c>
      <c r="F32" s="13"/>
      <c r="G32" s="13"/>
      <c r="H32" s="13"/>
      <c r="I32" s="7">
        <v>10</v>
      </c>
      <c r="J32" s="57"/>
    </row>
    <row r="33" spans="1:10" ht="12.6" customHeight="1" x14ac:dyDescent="0.2">
      <c r="A33" s="7">
        <v>11</v>
      </c>
      <c r="B33" s="16"/>
      <c r="C33" s="16"/>
      <c r="D33" s="16"/>
      <c r="E33" s="11">
        <v>11</v>
      </c>
      <c r="F33" s="13"/>
      <c r="G33" s="13"/>
      <c r="H33" s="13"/>
      <c r="I33" s="7">
        <v>11</v>
      </c>
      <c r="J33" s="57"/>
    </row>
    <row r="34" spans="1:10" ht="12.6" customHeight="1" x14ac:dyDescent="0.2">
      <c r="A34" s="7">
        <v>12</v>
      </c>
      <c r="B34" s="16"/>
      <c r="C34" s="16"/>
      <c r="D34" s="16"/>
      <c r="E34" s="11">
        <v>12</v>
      </c>
      <c r="F34" s="13"/>
      <c r="G34" s="13"/>
      <c r="H34" s="13"/>
      <c r="I34" s="7">
        <v>12</v>
      </c>
      <c r="J34" s="57"/>
    </row>
    <row r="35" spans="1:10" ht="12.6" customHeight="1" x14ac:dyDescent="0.2">
      <c r="A35" s="7">
        <v>13</v>
      </c>
      <c r="B35" s="16"/>
      <c r="C35" s="16"/>
      <c r="D35" s="16"/>
      <c r="E35" s="11">
        <v>13</v>
      </c>
      <c r="F35" s="13"/>
      <c r="G35" s="13"/>
      <c r="H35" s="13"/>
      <c r="I35" s="7">
        <v>13</v>
      </c>
      <c r="J35" s="57"/>
    </row>
    <row r="36" spans="1:10" ht="12.6" customHeight="1" x14ac:dyDescent="0.2">
      <c r="A36" s="7">
        <v>14</v>
      </c>
      <c r="B36" s="16"/>
      <c r="C36" s="16"/>
      <c r="D36" s="16"/>
      <c r="E36" s="11">
        <v>14</v>
      </c>
      <c r="F36" s="13"/>
      <c r="G36" s="13"/>
      <c r="H36" s="13"/>
      <c r="I36" s="7">
        <v>14</v>
      </c>
      <c r="J36" s="57"/>
    </row>
    <row r="37" spans="1:10" ht="12.6" customHeight="1" x14ac:dyDescent="0.2">
      <c r="A37" s="7">
        <v>15</v>
      </c>
      <c r="B37" s="16">
        <v>0</v>
      </c>
      <c r="C37" s="16">
        <v>0</v>
      </c>
      <c r="D37" s="14"/>
      <c r="E37" s="11" t="s">
        <v>78</v>
      </c>
      <c r="F37" s="14"/>
      <c r="G37" s="14"/>
      <c r="H37" s="14"/>
      <c r="I37" s="7">
        <v>15</v>
      </c>
      <c r="J37" s="57"/>
    </row>
    <row r="38" spans="1:10" ht="12.6" customHeight="1" x14ac:dyDescent="0.2">
      <c r="A38" s="7">
        <v>16</v>
      </c>
      <c r="B38" s="14"/>
      <c r="C38" s="14"/>
      <c r="D38" s="13"/>
      <c r="E38" s="11" t="s">
        <v>79</v>
      </c>
      <c r="F38" s="13"/>
      <c r="G38" s="13"/>
      <c r="H38" s="13"/>
      <c r="I38" s="7">
        <v>16</v>
      </c>
      <c r="J38" s="57"/>
    </row>
    <row r="39" spans="1:10" ht="21.75" customHeight="1" x14ac:dyDescent="0.2">
      <c r="A39" s="7">
        <v>17</v>
      </c>
      <c r="B39" s="16">
        <v>0</v>
      </c>
      <c r="C39" s="16">
        <v>0</v>
      </c>
      <c r="D39" s="16">
        <v>0</v>
      </c>
      <c r="E39" s="11" t="s">
        <v>80</v>
      </c>
      <c r="F39" s="16">
        <f>SUM(F23:F38)</f>
        <v>0</v>
      </c>
      <c r="G39" s="16">
        <f>SUM(G23:G38)</f>
        <v>0</v>
      </c>
      <c r="H39" s="16">
        <f>SUM(H23:H38)</f>
        <v>0</v>
      </c>
      <c r="I39" s="7">
        <v>17</v>
      </c>
      <c r="J39" s="57"/>
    </row>
    <row r="40" spans="1:10" ht="12.95" customHeight="1" x14ac:dyDescent="0.25">
      <c r="E40" s="132" t="s">
        <v>19</v>
      </c>
      <c r="F40" s="132"/>
    </row>
    <row r="41" spans="1:10" ht="12.95" customHeight="1" x14ac:dyDescent="0.25"/>
    <row r="42" spans="1:10" ht="12.95" customHeight="1" x14ac:dyDescent="0.25">
      <c r="F42" s="38">
        <f>+F21-F39</f>
        <v>0</v>
      </c>
    </row>
    <row r="43" spans="1:10" ht="21.75" customHeight="1" x14ac:dyDescent="0.25"/>
    <row r="44" spans="1:10" ht="15" customHeight="1" x14ac:dyDescent="0.25"/>
    <row r="45" spans="1:10" ht="10.5" hidden="1" customHeight="1" x14ac:dyDescent="0.25"/>
    <row r="46" spans="1:10" ht="10.5" hidden="1" customHeight="1" x14ac:dyDescent="0.25"/>
    <row r="47" spans="1:10" ht="10.5" hidden="1" customHeight="1" x14ac:dyDescent="0.25"/>
    <row r="48" spans="1:10" ht="10.5" hidden="1" customHeight="1" x14ac:dyDescent="0.25"/>
    <row r="49" ht="10.5" hidden="1" customHeight="1" x14ac:dyDescent="0.25"/>
    <row r="50" ht="10.5" hidden="1" customHeight="1" x14ac:dyDescent="0.25"/>
    <row r="51" ht="10.5" hidden="1" customHeight="1" x14ac:dyDescent="0.25"/>
    <row r="52" ht="10.5" hidden="1" customHeight="1" x14ac:dyDescent="0.25"/>
    <row r="53" ht="10.5" hidden="1" customHeight="1" x14ac:dyDescent="0.25"/>
    <row r="54" ht="9.75" hidden="1" customHeight="1" x14ac:dyDescent="0.25"/>
    <row r="55" ht="9.75" hidden="1" customHeight="1" x14ac:dyDescent="0.25"/>
    <row r="56" ht="9.75" hidden="1" customHeight="1" x14ac:dyDescent="0.25"/>
    <row r="57" ht="9.75" hidden="1" customHeight="1" x14ac:dyDescent="0.25"/>
    <row r="58" ht="9.75" hidden="1" customHeight="1" x14ac:dyDescent="0.25"/>
    <row r="59" ht="9.75" hidden="1" customHeight="1" x14ac:dyDescent="0.25"/>
    <row r="60" ht="9.75" hidden="1" customHeight="1" x14ac:dyDescent="0.25"/>
    <row r="2288" ht="252.75" hidden="1" customHeight="1" x14ac:dyDescent="0.25"/>
    <row r="2289" x14ac:dyDescent="0.25"/>
    <row r="2290" x14ac:dyDescent="0.25"/>
  </sheetData>
  <mergeCells count="22">
    <mergeCell ref="E40:F40"/>
    <mergeCell ref="I5:I8"/>
    <mergeCell ref="J5:J8"/>
    <mergeCell ref="B6:C6"/>
    <mergeCell ref="D6:D8"/>
    <mergeCell ref="F6:F8"/>
    <mergeCell ref="G6:G8"/>
    <mergeCell ref="H6:H8"/>
    <mergeCell ref="B7:B8"/>
    <mergeCell ref="C7:C8"/>
    <mergeCell ref="A4:B4"/>
    <mergeCell ref="F4:H4"/>
    <mergeCell ref="A5:A8"/>
    <mergeCell ref="B5:D5"/>
    <mergeCell ref="E5:E8"/>
    <mergeCell ref="F5:H5"/>
    <mergeCell ref="A1:B1"/>
    <mergeCell ref="G1:H1"/>
    <mergeCell ref="A2:B2"/>
    <mergeCell ref="G2:H2"/>
    <mergeCell ref="A3:B3"/>
    <mergeCell ref="G3:H3"/>
  </mergeCells>
  <pageMargins left="0.24" right="0.21" top="0.26" bottom="0.25" header="0" footer="0"/>
  <pageSetup orientation="landscape" horizontalDpi="1200" r:id="rId1"/>
  <headerFooter alignWithMargins="0">
    <oddFooter>&amp;RPage _______</oddFooter>
  </headerFooter>
  <colBreaks count="1" manualBreakCount="1">
    <brk id="9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FD86F-1001-4899-8023-F7BF8F6E1A50}">
  <sheetPr>
    <pageSetUpPr fitToPage="1"/>
  </sheetPr>
  <dimension ref="A1:J2290"/>
  <sheetViews>
    <sheetView workbookViewId="0">
      <selection sqref="A1:B1"/>
    </sheetView>
  </sheetViews>
  <sheetFormatPr defaultColWidth="0" defaultRowHeight="15.75" zeroHeight="1" x14ac:dyDescent="0.25"/>
  <cols>
    <col min="1" max="1" width="3.7109375" style="2" customWidth="1"/>
    <col min="2" max="2" width="14.42578125" style="2" customWidth="1"/>
    <col min="3" max="3" width="14.140625" style="2" customWidth="1"/>
    <col min="4" max="4" width="14.140625" style="1" customWidth="1"/>
    <col min="5" max="5" width="36" customWidth="1"/>
    <col min="6" max="6" width="14.42578125" customWidth="1"/>
    <col min="7" max="7" width="14.140625" customWidth="1"/>
    <col min="8" max="8" width="15.7109375" customWidth="1"/>
    <col min="9" max="9" width="4.140625" customWidth="1"/>
    <col min="10" max="10" width="1" customWidth="1"/>
  </cols>
  <sheetData>
    <row r="1" spans="1:10" x14ac:dyDescent="0.25">
      <c r="A1" s="136"/>
      <c r="B1" s="136"/>
      <c r="E1" s="6" t="s">
        <v>61</v>
      </c>
      <c r="G1" s="89"/>
      <c r="H1" s="89"/>
    </row>
    <row r="2" spans="1:10" x14ac:dyDescent="0.25">
      <c r="A2" s="111" t="s">
        <v>12</v>
      </c>
      <c r="B2" s="136"/>
      <c r="E2" s="6" t="s">
        <v>62</v>
      </c>
      <c r="G2" s="89"/>
      <c r="H2" s="89"/>
    </row>
    <row r="3" spans="1:10" x14ac:dyDescent="0.25">
      <c r="A3" s="111" t="s">
        <v>63</v>
      </c>
      <c r="B3" s="136"/>
      <c r="E3" s="35" t="s">
        <v>87</v>
      </c>
      <c r="G3" s="139"/>
      <c r="H3" s="139"/>
    </row>
    <row r="4" spans="1:10" x14ac:dyDescent="0.25">
      <c r="A4" s="136"/>
      <c r="B4" s="136"/>
      <c r="E4" s="15"/>
      <c r="F4" s="85" t="s">
        <v>29</v>
      </c>
      <c r="G4" s="85"/>
      <c r="H4" s="85"/>
    </row>
    <row r="5" spans="1:10" ht="15.75" customHeight="1" x14ac:dyDescent="0.2">
      <c r="A5" s="93"/>
      <c r="B5" s="133" t="s">
        <v>0</v>
      </c>
      <c r="C5" s="137"/>
      <c r="D5" s="134"/>
      <c r="E5" s="138" t="s">
        <v>65</v>
      </c>
      <c r="F5" s="133" t="s">
        <v>152</v>
      </c>
      <c r="G5" s="99"/>
      <c r="H5" s="100"/>
      <c r="I5" s="127"/>
      <c r="J5" s="128"/>
    </row>
    <row r="6" spans="1:10" ht="15.75" customHeight="1" x14ac:dyDescent="0.2">
      <c r="A6" s="94"/>
      <c r="B6" s="133" t="s">
        <v>1</v>
      </c>
      <c r="C6" s="134"/>
      <c r="D6" s="96" t="s">
        <v>151</v>
      </c>
      <c r="E6" s="109"/>
      <c r="F6" s="105" t="s">
        <v>2</v>
      </c>
      <c r="G6" s="105" t="s">
        <v>3</v>
      </c>
      <c r="H6" s="105" t="s">
        <v>4</v>
      </c>
      <c r="I6" s="128"/>
      <c r="J6" s="128"/>
    </row>
    <row r="7" spans="1:10" ht="15.75" customHeight="1" x14ac:dyDescent="0.2">
      <c r="A7" s="94"/>
      <c r="B7" s="105" t="s">
        <v>150</v>
      </c>
      <c r="C7" s="105" t="s">
        <v>149</v>
      </c>
      <c r="D7" s="135"/>
      <c r="E7" s="109"/>
      <c r="F7" s="106"/>
      <c r="G7" s="109"/>
      <c r="H7" s="106"/>
      <c r="I7" s="128"/>
      <c r="J7" s="128"/>
    </row>
    <row r="8" spans="1:10" ht="15.75" customHeight="1" x14ac:dyDescent="0.2">
      <c r="A8" s="95"/>
      <c r="B8" s="106"/>
      <c r="C8" s="106"/>
      <c r="D8" s="97"/>
      <c r="E8" s="109"/>
      <c r="F8" s="106"/>
      <c r="G8" s="109"/>
      <c r="H8" s="106"/>
      <c r="I8" s="129"/>
      <c r="J8" s="128"/>
    </row>
    <row r="9" spans="1:10" ht="12.6" customHeight="1" x14ac:dyDescent="0.2">
      <c r="A9" s="8"/>
      <c r="B9" s="14"/>
      <c r="C9" s="14"/>
      <c r="D9" s="14"/>
      <c r="E9" s="17" t="s">
        <v>10</v>
      </c>
      <c r="F9" s="24"/>
      <c r="G9" s="24"/>
      <c r="H9" s="24"/>
      <c r="I9" s="54" t="s">
        <v>16</v>
      </c>
      <c r="J9" s="62"/>
    </row>
    <row r="10" spans="1:10" ht="12.6" customHeight="1" x14ac:dyDescent="0.2">
      <c r="A10" s="7">
        <v>1</v>
      </c>
      <c r="B10" s="13"/>
      <c r="C10" s="13"/>
      <c r="D10" s="13"/>
      <c r="E10" s="36" t="s">
        <v>66</v>
      </c>
      <c r="F10" s="13"/>
      <c r="G10" s="13"/>
      <c r="H10" s="13"/>
      <c r="I10" s="49">
        <v>1</v>
      </c>
      <c r="J10" s="62"/>
    </row>
    <row r="11" spans="1:10" ht="12.6" customHeight="1" x14ac:dyDescent="0.2">
      <c r="A11" s="7">
        <v>2</v>
      </c>
      <c r="B11" s="16">
        <v>0</v>
      </c>
      <c r="C11" s="16">
        <v>0</v>
      </c>
      <c r="D11" s="16">
        <v>0</v>
      </c>
      <c r="E11" s="36" t="s">
        <v>67</v>
      </c>
      <c r="F11" s="16">
        <v>0</v>
      </c>
      <c r="G11" s="16">
        <v>0</v>
      </c>
      <c r="H11" s="16">
        <v>0</v>
      </c>
      <c r="I11" s="49">
        <v>2</v>
      </c>
      <c r="J11" s="62"/>
    </row>
    <row r="12" spans="1:10" ht="12.6" customHeight="1" x14ac:dyDescent="0.2">
      <c r="A12" s="7">
        <v>3</v>
      </c>
      <c r="B12" s="13"/>
      <c r="C12" s="13"/>
      <c r="D12" s="13"/>
      <c r="E12" s="36" t="s">
        <v>68</v>
      </c>
      <c r="F12" s="13"/>
      <c r="G12" s="13"/>
      <c r="H12" s="13"/>
      <c r="I12" s="49">
        <v>3</v>
      </c>
      <c r="J12" s="62"/>
    </row>
    <row r="13" spans="1:10" ht="12.6" customHeight="1" x14ac:dyDescent="0.2">
      <c r="A13" s="7">
        <v>4</v>
      </c>
      <c r="B13" s="13"/>
      <c r="C13" s="13"/>
      <c r="D13" s="13"/>
      <c r="E13" s="11" t="s">
        <v>69</v>
      </c>
      <c r="F13" s="13"/>
      <c r="G13" s="13"/>
      <c r="H13" s="13"/>
      <c r="I13" s="49">
        <v>4</v>
      </c>
      <c r="J13" s="62"/>
    </row>
    <row r="14" spans="1:10" ht="12.6" customHeight="1" x14ac:dyDescent="0.2">
      <c r="A14" s="7">
        <v>5</v>
      </c>
      <c r="B14" s="13">
        <v>0</v>
      </c>
      <c r="C14" s="13">
        <v>0</v>
      </c>
      <c r="D14" s="13">
        <v>0</v>
      </c>
      <c r="E14" s="11" t="s">
        <v>88</v>
      </c>
      <c r="F14" s="13"/>
      <c r="G14" s="13"/>
      <c r="H14" s="13"/>
      <c r="I14" s="49">
        <v>5</v>
      </c>
      <c r="J14" s="62"/>
    </row>
    <row r="15" spans="1:10" ht="12.6" customHeight="1" x14ac:dyDescent="0.2">
      <c r="A15" s="7">
        <v>6</v>
      </c>
      <c r="B15" s="16">
        <v>0</v>
      </c>
      <c r="C15" s="16">
        <v>0</v>
      </c>
      <c r="D15" s="16">
        <v>0</v>
      </c>
      <c r="E15" s="11" t="s">
        <v>84</v>
      </c>
      <c r="F15" s="16">
        <v>0</v>
      </c>
      <c r="G15" s="16">
        <v>0</v>
      </c>
      <c r="H15" s="16">
        <v>0</v>
      </c>
      <c r="I15" s="49">
        <v>6</v>
      </c>
      <c r="J15" s="62"/>
    </row>
    <row r="16" spans="1:10" ht="12.6" customHeight="1" x14ac:dyDescent="0.2">
      <c r="A16" s="7">
        <v>7</v>
      </c>
      <c r="B16" s="13"/>
      <c r="C16" s="13"/>
      <c r="D16" s="13"/>
      <c r="E16" s="11">
        <v>7</v>
      </c>
      <c r="F16" s="13"/>
      <c r="G16" s="13"/>
      <c r="H16" s="13"/>
      <c r="I16" s="49">
        <v>7</v>
      </c>
      <c r="J16" s="62"/>
    </row>
    <row r="17" spans="1:10" ht="12.6" customHeight="1" x14ac:dyDescent="0.2">
      <c r="A17" s="7">
        <v>8</v>
      </c>
      <c r="B17" s="13"/>
      <c r="C17" s="13"/>
      <c r="D17" s="13"/>
      <c r="E17" s="11">
        <v>8</v>
      </c>
      <c r="F17" s="13"/>
      <c r="G17" s="13"/>
      <c r="H17" s="13"/>
      <c r="I17" s="49">
        <v>8</v>
      </c>
      <c r="J17" s="62"/>
    </row>
    <row r="18" spans="1:10" ht="12.6" customHeight="1" x14ac:dyDescent="0.2">
      <c r="A18" s="7">
        <v>9</v>
      </c>
      <c r="B18" s="13">
        <f>SUM(B10:B17)</f>
        <v>0</v>
      </c>
      <c r="C18" s="16">
        <f>SUM(C10:C17)</f>
        <v>0</v>
      </c>
      <c r="D18" s="16">
        <f>SUM(D10:D17)</f>
        <v>0</v>
      </c>
      <c r="E18" s="11" t="s">
        <v>71</v>
      </c>
      <c r="F18" s="13">
        <f>SUM(F10:F17)</f>
        <v>0</v>
      </c>
      <c r="G18" s="13">
        <f>SUM(G10:G17)</f>
        <v>0</v>
      </c>
      <c r="H18" s="13">
        <f>SUM(H10:H17)</f>
        <v>0</v>
      </c>
      <c r="I18" s="49">
        <v>9</v>
      </c>
      <c r="J18" s="62"/>
    </row>
    <row r="19" spans="1:10" ht="12.6" customHeight="1" x14ac:dyDescent="0.2">
      <c r="A19" s="7">
        <v>10</v>
      </c>
      <c r="B19" s="14"/>
      <c r="C19" s="13"/>
      <c r="D19" s="13"/>
      <c r="E19" s="11" t="s">
        <v>72</v>
      </c>
      <c r="F19" s="13"/>
      <c r="G19" s="13"/>
      <c r="H19" s="13"/>
      <c r="I19" s="49">
        <v>10</v>
      </c>
      <c r="J19" s="62"/>
    </row>
    <row r="20" spans="1:10" ht="12.6" customHeight="1" x14ac:dyDescent="0.2">
      <c r="A20" s="7">
        <v>11</v>
      </c>
      <c r="B20" s="13"/>
      <c r="C20" s="14"/>
      <c r="D20" s="14"/>
      <c r="E20" s="11" t="s">
        <v>73</v>
      </c>
      <c r="F20" s="14"/>
      <c r="G20" s="14"/>
      <c r="H20" s="14"/>
      <c r="I20" s="49">
        <v>11</v>
      </c>
      <c r="J20" s="62"/>
    </row>
    <row r="21" spans="1:10" ht="21.75" customHeight="1" x14ac:dyDescent="0.2">
      <c r="A21" s="7">
        <v>12</v>
      </c>
      <c r="B21" s="16">
        <f>SUM(B18:B20)</f>
        <v>0</v>
      </c>
      <c r="C21" s="16">
        <f>SUM(C18:C20)</f>
        <v>0</v>
      </c>
      <c r="D21" s="16">
        <f>SUM(D18:D20)</f>
        <v>0</v>
      </c>
      <c r="E21" s="11" t="s">
        <v>74</v>
      </c>
      <c r="F21" s="13">
        <f>SUM(F18:F20)</f>
        <v>0</v>
      </c>
      <c r="G21" s="13">
        <f>SUM(G18:G20)</f>
        <v>0</v>
      </c>
      <c r="H21" s="13">
        <f>SUM(H18:H20)</f>
        <v>0</v>
      </c>
      <c r="I21" s="49">
        <v>12</v>
      </c>
      <c r="J21" s="62"/>
    </row>
    <row r="22" spans="1:10" ht="12.6" customHeight="1" x14ac:dyDescent="0.2">
      <c r="A22" s="8" t="s">
        <v>16</v>
      </c>
      <c r="B22" s="14"/>
      <c r="C22" s="14"/>
      <c r="D22" s="14"/>
      <c r="E22" s="23" t="s">
        <v>75</v>
      </c>
      <c r="F22" s="14"/>
      <c r="G22" s="14"/>
      <c r="H22" s="14"/>
      <c r="I22" s="54" t="s">
        <v>16</v>
      </c>
      <c r="J22" s="62"/>
    </row>
    <row r="23" spans="1:10" ht="12.6" customHeight="1" x14ac:dyDescent="0.2">
      <c r="A23" s="7">
        <v>1</v>
      </c>
      <c r="B23" s="13">
        <v>0</v>
      </c>
      <c r="C23" s="16">
        <v>0</v>
      </c>
      <c r="D23" s="16">
        <v>0</v>
      </c>
      <c r="E23" s="11" t="s">
        <v>76</v>
      </c>
      <c r="F23" s="16">
        <v>0</v>
      </c>
      <c r="G23" s="16">
        <v>0</v>
      </c>
      <c r="H23" s="16">
        <v>0</v>
      </c>
      <c r="I23" s="49">
        <v>1</v>
      </c>
      <c r="J23" s="62"/>
    </row>
    <row r="24" spans="1:10" ht="12.6" customHeight="1" x14ac:dyDescent="0.2">
      <c r="A24" s="7">
        <v>2</v>
      </c>
      <c r="B24" s="13">
        <v>0</v>
      </c>
      <c r="C24" s="13">
        <v>0</v>
      </c>
      <c r="D24" s="13">
        <v>0</v>
      </c>
      <c r="E24" s="11" t="s">
        <v>77</v>
      </c>
      <c r="F24" s="13">
        <v>0</v>
      </c>
      <c r="G24" s="13">
        <v>0</v>
      </c>
      <c r="H24" s="13">
        <v>0</v>
      </c>
      <c r="I24" s="49">
        <v>2</v>
      </c>
      <c r="J24" s="62"/>
    </row>
    <row r="25" spans="1:10" ht="12.6" customHeight="1" x14ac:dyDescent="0.2">
      <c r="A25" s="7">
        <v>3</v>
      </c>
      <c r="B25" s="13"/>
      <c r="C25" s="13"/>
      <c r="D25" s="13"/>
      <c r="E25" s="11">
        <v>3</v>
      </c>
      <c r="F25" s="13"/>
      <c r="G25" s="13"/>
      <c r="H25" s="13"/>
      <c r="I25" s="49">
        <v>3</v>
      </c>
      <c r="J25" s="62"/>
    </row>
    <row r="26" spans="1:10" ht="12.6" customHeight="1" x14ac:dyDescent="0.2">
      <c r="A26" s="7">
        <v>4</v>
      </c>
      <c r="B26" s="13"/>
      <c r="C26" s="13"/>
      <c r="D26" s="13"/>
      <c r="E26" s="11">
        <v>4</v>
      </c>
      <c r="F26" s="13"/>
      <c r="G26" s="13"/>
      <c r="H26" s="13"/>
      <c r="I26" s="49">
        <v>4</v>
      </c>
      <c r="J26" s="62"/>
    </row>
    <row r="27" spans="1:10" ht="12.6" customHeight="1" x14ac:dyDescent="0.2">
      <c r="A27" s="7">
        <v>5</v>
      </c>
      <c r="B27" s="13"/>
      <c r="C27" s="13"/>
      <c r="D27" s="13"/>
      <c r="E27" s="11">
        <v>5</v>
      </c>
      <c r="F27" s="13"/>
      <c r="G27" s="13"/>
      <c r="H27" s="13"/>
      <c r="I27" s="49">
        <v>5</v>
      </c>
      <c r="J27" s="62"/>
    </row>
    <row r="28" spans="1:10" ht="12.6" customHeight="1" x14ac:dyDescent="0.2">
      <c r="A28" s="7">
        <v>6</v>
      </c>
      <c r="B28" s="13"/>
      <c r="C28" s="13"/>
      <c r="D28" s="13"/>
      <c r="E28" s="11">
        <v>6</v>
      </c>
      <c r="F28" s="13"/>
      <c r="G28" s="13"/>
      <c r="H28" s="13"/>
      <c r="I28" s="49">
        <v>6</v>
      </c>
      <c r="J28" s="62"/>
    </row>
    <row r="29" spans="1:10" ht="12.6" customHeight="1" x14ac:dyDescent="0.2">
      <c r="A29" s="7">
        <v>7</v>
      </c>
      <c r="B29" s="13"/>
      <c r="C29" s="13"/>
      <c r="D29" s="13"/>
      <c r="E29" s="11">
        <v>7</v>
      </c>
      <c r="F29" s="13"/>
      <c r="G29" s="13"/>
      <c r="H29" s="13"/>
      <c r="I29" s="49">
        <v>7</v>
      </c>
      <c r="J29" s="62"/>
    </row>
    <row r="30" spans="1:10" ht="12.6" customHeight="1" x14ac:dyDescent="0.2">
      <c r="A30" s="7">
        <v>8</v>
      </c>
      <c r="B30" s="13"/>
      <c r="C30" s="13"/>
      <c r="D30" s="13"/>
      <c r="E30" s="11">
        <v>8</v>
      </c>
      <c r="F30" s="13"/>
      <c r="G30" s="13"/>
      <c r="H30" s="13"/>
      <c r="I30" s="49">
        <v>8</v>
      </c>
      <c r="J30" s="62"/>
    </row>
    <row r="31" spans="1:10" ht="12.6" customHeight="1" x14ac:dyDescent="0.2">
      <c r="A31" s="7">
        <v>9</v>
      </c>
      <c r="B31" s="13"/>
      <c r="C31" s="13"/>
      <c r="D31" s="13"/>
      <c r="E31" s="11">
        <v>9</v>
      </c>
      <c r="F31" s="13"/>
      <c r="G31" s="13"/>
      <c r="H31" s="13"/>
      <c r="I31" s="49">
        <v>9</v>
      </c>
      <c r="J31" s="62"/>
    </row>
    <row r="32" spans="1:10" ht="12.6" customHeight="1" x14ac:dyDescent="0.2">
      <c r="A32" s="7">
        <v>10</v>
      </c>
      <c r="B32" s="13"/>
      <c r="C32" s="13"/>
      <c r="D32" s="13"/>
      <c r="E32" s="11">
        <v>10</v>
      </c>
      <c r="F32" s="13"/>
      <c r="G32" s="13"/>
      <c r="H32" s="13"/>
      <c r="I32" s="49">
        <v>10</v>
      </c>
      <c r="J32" s="62"/>
    </row>
    <row r="33" spans="1:10" ht="12.6" customHeight="1" x14ac:dyDescent="0.2">
      <c r="A33" s="7">
        <v>11</v>
      </c>
      <c r="B33" s="13"/>
      <c r="C33" s="13"/>
      <c r="D33" s="13"/>
      <c r="E33" s="11">
        <v>11</v>
      </c>
      <c r="F33" s="13"/>
      <c r="G33" s="13"/>
      <c r="H33" s="13"/>
      <c r="I33" s="49">
        <v>11</v>
      </c>
      <c r="J33" s="62"/>
    </row>
    <row r="34" spans="1:10" ht="12.6" customHeight="1" x14ac:dyDescent="0.2">
      <c r="A34" s="7">
        <v>12</v>
      </c>
      <c r="B34" s="13"/>
      <c r="C34" s="13"/>
      <c r="D34" s="13"/>
      <c r="E34" s="11">
        <v>12</v>
      </c>
      <c r="F34" s="13"/>
      <c r="G34" s="13"/>
      <c r="H34" s="13"/>
      <c r="I34" s="49">
        <v>12</v>
      </c>
      <c r="J34" s="62"/>
    </row>
    <row r="35" spans="1:10" ht="12.6" customHeight="1" x14ac:dyDescent="0.2">
      <c r="A35" s="7">
        <v>13</v>
      </c>
      <c r="B35" s="13"/>
      <c r="C35" s="13"/>
      <c r="D35" s="13"/>
      <c r="E35" s="11">
        <v>13</v>
      </c>
      <c r="F35" s="13"/>
      <c r="G35" s="13"/>
      <c r="H35" s="13"/>
      <c r="I35" s="49">
        <v>13</v>
      </c>
      <c r="J35" s="62"/>
    </row>
    <row r="36" spans="1:10" ht="12.6" customHeight="1" x14ac:dyDescent="0.2">
      <c r="A36" s="7">
        <v>14</v>
      </c>
      <c r="B36" s="13"/>
      <c r="C36" s="13"/>
      <c r="D36" s="13"/>
      <c r="E36" s="11">
        <v>14</v>
      </c>
      <c r="F36" s="13"/>
      <c r="G36" s="13"/>
      <c r="H36" s="13"/>
      <c r="I36" s="49">
        <v>14</v>
      </c>
      <c r="J36" s="62"/>
    </row>
    <row r="37" spans="1:10" ht="12.6" customHeight="1" x14ac:dyDescent="0.2">
      <c r="A37" s="7">
        <v>15</v>
      </c>
      <c r="B37" s="13">
        <v>0</v>
      </c>
      <c r="C37" s="16">
        <v>0</v>
      </c>
      <c r="D37" s="14"/>
      <c r="E37" s="11" t="s">
        <v>78</v>
      </c>
      <c r="F37" s="14"/>
      <c r="G37" s="14"/>
      <c r="H37" s="14"/>
      <c r="I37" s="49">
        <v>15</v>
      </c>
      <c r="J37" s="62"/>
    </row>
    <row r="38" spans="1:10" ht="12.6" customHeight="1" x14ac:dyDescent="0.2">
      <c r="A38" s="7">
        <v>16</v>
      </c>
      <c r="B38" s="14"/>
      <c r="C38" s="14"/>
      <c r="D38" s="13"/>
      <c r="E38" s="11" t="s">
        <v>79</v>
      </c>
      <c r="F38" s="13"/>
      <c r="G38" s="13"/>
      <c r="H38" s="13"/>
      <c r="I38" s="49">
        <v>16</v>
      </c>
      <c r="J38" s="62"/>
    </row>
    <row r="39" spans="1:10" ht="21.75" customHeight="1" x14ac:dyDescent="0.2">
      <c r="A39" s="7">
        <v>17</v>
      </c>
      <c r="B39" s="13">
        <f>SUM(B23:B38)</f>
        <v>0</v>
      </c>
      <c r="C39" s="26">
        <f>SUM(C23:C38)</f>
        <v>0</v>
      </c>
      <c r="D39" s="13">
        <f>SUM(D23:D38)</f>
        <v>0</v>
      </c>
      <c r="E39" s="11" t="s">
        <v>80</v>
      </c>
      <c r="F39" s="13">
        <f>SUM(F23:F38)</f>
        <v>0</v>
      </c>
      <c r="G39" s="13">
        <f>SUM(G23:G38)</f>
        <v>0</v>
      </c>
      <c r="H39" s="13">
        <f>SUM(H23:H38)</f>
        <v>0</v>
      </c>
      <c r="I39" s="49">
        <v>17</v>
      </c>
      <c r="J39" s="62"/>
    </row>
    <row r="40" spans="1:10" ht="12.95" customHeight="1" x14ac:dyDescent="0.25">
      <c r="E40" s="132" t="s">
        <v>19</v>
      </c>
      <c r="F40" s="132"/>
    </row>
    <row r="41" spans="1:10" ht="12.95" customHeight="1" x14ac:dyDescent="0.25"/>
    <row r="42" spans="1:10" ht="12.95" customHeight="1" x14ac:dyDescent="0.25"/>
    <row r="43" spans="1:10" ht="21.75" customHeight="1" x14ac:dyDescent="0.25"/>
    <row r="44" spans="1:10" ht="15" customHeight="1" x14ac:dyDescent="0.25"/>
    <row r="45" spans="1:10" ht="10.5" hidden="1" customHeight="1" x14ac:dyDescent="0.25"/>
    <row r="46" spans="1:10" ht="10.5" hidden="1" customHeight="1" x14ac:dyDescent="0.25"/>
    <row r="47" spans="1:10" ht="10.5" hidden="1" customHeight="1" x14ac:dyDescent="0.25"/>
    <row r="48" spans="1:10" ht="10.5" hidden="1" customHeight="1" x14ac:dyDescent="0.25"/>
    <row r="49" ht="10.5" hidden="1" customHeight="1" x14ac:dyDescent="0.25"/>
    <row r="50" ht="10.5" hidden="1" customHeight="1" x14ac:dyDescent="0.25"/>
    <row r="51" ht="10.5" hidden="1" customHeight="1" x14ac:dyDescent="0.25"/>
    <row r="52" ht="10.5" hidden="1" customHeight="1" x14ac:dyDescent="0.25"/>
    <row r="53" ht="10.5" hidden="1" customHeight="1" x14ac:dyDescent="0.25"/>
    <row r="54" ht="9.75" hidden="1" customHeight="1" x14ac:dyDescent="0.25"/>
    <row r="55" ht="9.75" hidden="1" customHeight="1" x14ac:dyDescent="0.25"/>
    <row r="56" ht="9.75" hidden="1" customHeight="1" x14ac:dyDescent="0.25"/>
    <row r="57" ht="9.75" hidden="1" customHeight="1" x14ac:dyDescent="0.25"/>
    <row r="58" ht="9.75" hidden="1" customHeight="1" x14ac:dyDescent="0.25"/>
    <row r="59" ht="9.75" hidden="1" customHeight="1" x14ac:dyDescent="0.25"/>
    <row r="60" ht="9.75" hidden="1" customHeight="1" x14ac:dyDescent="0.25"/>
    <row r="2288" ht="252.75" hidden="1" customHeight="1" x14ac:dyDescent="0.25"/>
    <row r="2289" x14ac:dyDescent="0.25"/>
    <row r="2290" x14ac:dyDescent="0.25"/>
  </sheetData>
  <mergeCells count="22">
    <mergeCell ref="A1:B1"/>
    <mergeCell ref="G1:H1"/>
    <mergeCell ref="A2:B2"/>
    <mergeCell ref="G2:H2"/>
    <mergeCell ref="A3:B3"/>
    <mergeCell ref="G3:H3"/>
    <mergeCell ref="A4:B4"/>
    <mergeCell ref="F4:H4"/>
    <mergeCell ref="A5:A8"/>
    <mergeCell ref="B5:D5"/>
    <mergeCell ref="E5:E8"/>
    <mergeCell ref="F5:H5"/>
    <mergeCell ref="E40:F40"/>
    <mergeCell ref="I5:I8"/>
    <mergeCell ref="J5:J8"/>
    <mergeCell ref="B6:C6"/>
    <mergeCell ref="D6:D8"/>
    <mergeCell ref="F6:F8"/>
    <mergeCell ref="G6:G8"/>
    <mergeCell ref="H6:H8"/>
    <mergeCell ref="B7:B8"/>
    <mergeCell ref="C7:C8"/>
  </mergeCells>
  <pageMargins left="0.7" right="0.7" top="0.75" bottom="0.75" header="0.3" footer="0.3"/>
  <pageSetup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D8C07-9CBB-415C-B208-E6CF37BEE703}">
  <sheetPr>
    <tabColor rgb="FF92D050"/>
  </sheetPr>
  <dimension ref="A1:FN2305"/>
  <sheetViews>
    <sheetView topLeftCell="A10" workbookViewId="0">
      <selection activeCell="F12" sqref="F12"/>
    </sheetView>
  </sheetViews>
  <sheetFormatPr defaultColWidth="7.28515625" defaultRowHeight="15.75" zeroHeight="1" x14ac:dyDescent="0.25"/>
  <cols>
    <col min="1" max="1" width="3.7109375" style="2" customWidth="1"/>
    <col min="2" max="3" width="15" style="2" customWidth="1"/>
    <col min="4" max="4" width="15.140625" style="1" customWidth="1"/>
    <col min="5" max="5" width="35" customWidth="1"/>
    <col min="6" max="8" width="15.28515625" customWidth="1"/>
    <col min="9" max="9" width="3.5703125" customWidth="1"/>
    <col min="10" max="10" width="0.85546875" customWidth="1"/>
    <col min="11" max="11" width="18.5703125" customWidth="1"/>
  </cols>
  <sheetData>
    <row r="1" spans="1:170" x14ac:dyDescent="0.25">
      <c r="D1" s="111" t="s">
        <v>25</v>
      </c>
      <c r="E1" s="111"/>
      <c r="F1" s="111"/>
    </row>
    <row r="2" spans="1:170" x14ac:dyDescent="0.25">
      <c r="B2" s="18" t="s">
        <v>12</v>
      </c>
      <c r="D2" s="112" t="s">
        <v>26</v>
      </c>
      <c r="E2" s="112"/>
      <c r="F2" s="112"/>
    </row>
    <row r="3" spans="1:170" x14ac:dyDescent="0.25">
      <c r="B3" s="18" t="s">
        <v>27</v>
      </c>
      <c r="D3" s="113" t="s">
        <v>28</v>
      </c>
      <c r="E3" s="113"/>
      <c r="F3" s="113"/>
    </row>
    <row r="4" spans="1:170" ht="15" x14ac:dyDescent="0.2">
      <c r="A4" s="19"/>
      <c r="B4" s="19"/>
      <c r="C4" s="19"/>
      <c r="D4" s="114" t="s">
        <v>29</v>
      </c>
      <c r="E4" s="114"/>
      <c r="F4" s="114"/>
      <c r="G4" s="115" t="s">
        <v>16</v>
      </c>
      <c r="H4" s="115"/>
      <c r="I4" s="115"/>
    </row>
    <row r="5" spans="1:170" ht="12.6" customHeight="1" x14ac:dyDescent="0.2">
      <c r="A5" s="93"/>
      <c r="B5" s="116" t="s">
        <v>0</v>
      </c>
      <c r="C5" s="117"/>
      <c r="D5" s="118"/>
      <c r="E5" s="119" t="s">
        <v>30</v>
      </c>
      <c r="F5" s="122" t="s">
        <v>202</v>
      </c>
      <c r="G5" s="123"/>
      <c r="H5" s="124"/>
      <c r="I5" s="127"/>
      <c r="J5" s="61"/>
    </row>
    <row r="6" spans="1:170" ht="12.6" customHeight="1" x14ac:dyDescent="0.2">
      <c r="A6" s="94"/>
      <c r="B6" s="130" t="s">
        <v>1</v>
      </c>
      <c r="C6" s="131"/>
      <c r="D6" s="20" t="s">
        <v>31</v>
      </c>
      <c r="E6" s="120"/>
      <c r="F6" s="125"/>
      <c r="G6" s="121"/>
      <c r="H6" s="126"/>
      <c r="I6" s="128"/>
      <c r="J6" s="61"/>
    </row>
    <row r="7" spans="1:170" ht="12.6" customHeight="1" x14ac:dyDescent="0.2">
      <c r="A7" s="94"/>
      <c r="B7" s="20" t="s">
        <v>32</v>
      </c>
      <c r="C7" s="20" t="s">
        <v>33</v>
      </c>
      <c r="D7" s="21" t="s">
        <v>34</v>
      </c>
      <c r="E7" s="120"/>
      <c r="F7" s="20" t="s">
        <v>35</v>
      </c>
      <c r="G7" s="20" t="s">
        <v>36</v>
      </c>
      <c r="H7" s="20" t="s">
        <v>37</v>
      </c>
      <c r="I7" s="128"/>
      <c r="J7" s="61"/>
    </row>
    <row r="8" spans="1:170" ht="12.6" customHeight="1" x14ac:dyDescent="0.2">
      <c r="A8" s="95"/>
      <c r="B8" s="22" t="s">
        <v>180</v>
      </c>
      <c r="C8" s="22" t="s">
        <v>199</v>
      </c>
      <c r="D8" s="22" t="s">
        <v>200</v>
      </c>
      <c r="E8" s="121"/>
      <c r="F8" s="22" t="s">
        <v>38</v>
      </c>
      <c r="G8" s="22" t="s">
        <v>39</v>
      </c>
      <c r="H8" s="22" t="s">
        <v>40</v>
      </c>
      <c r="I8" s="129"/>
      <c r="J8" s="61"/>
      <c r="K8" s="75"/>
    </row>
    <row r="9" spans="1:170" s="25" customFormat="1" ht="12" customHeight="1" x14ac:dyDescent="0.2">
      <c r="A9" s="8"/>
      <c r="B9" s="110"/>
      <c r="C9" s="110"/>
      <c r="D9" s="110"/>
      <c r="E9" s="23" t="s">
        <v>41</v>
      </c>
      <c r="F9" s="110"/>
      <c r="G9" s="110"/>
      <c r="H9" s="110"/>
      <c r="I9" s="59"/>
      <c r="J9" s="62"/>
      <c r="K9" s="66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 s="50"/>
    </row>
    <row r="10" spans="1:170" s="25" customFormat="1" ht="12" customHeight="1" x14ac:dyDescent="0.2">
      <c r="A10" s="7">
        <v>1</v>
      </c>
      <c r="B10" s="16">
        <v>41600.04</v>
      </c>
      <c r="C10" s="16">
        <v>46400</v>
      </c>
      <c r="D10" s="16">
        <v>47000</v>
      </c>
      <c r="E10" s="11" t="s">
        <v>169</v>
      </c>
      <c r="F10" s="16">
        <v>48470</v>
      </c>
      <c r="G10" s="16"/>
      <c r="H10" s="16"/>
      <c r="I10" s="49">
        <v>1</v>
      </c>
      <c r="J10" s="62"/>
      <c r="K10" s="6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 s="50"/>
    </row>
    <row r="11" spans="1:170" s="25" customFormat="1" ht="12" customHeight="1" x14ac:dyDescent="0.2">
      <c r="A11" s="7">
        <v>2</v>
      </c>
      <c r="B11" s="16">
        <v>11042.82</v>
      </c>
      <c r="C11" s="16">
        <v>7078</v>
      </c>
      <c r="D11" s="16">
        <v>15000</v>
      </c>
      <c r="E11" s="11" t="s">
        <v>42</v>
      </c>
      <c r="F11" s="16">
        <v>10000</v>
      </c>
      <c r="G11" s="16"/>
      <c r="H11" s="16"/>
      <c r="I11" s="49">
        <v>2</v>
      </c>
      <c r="J11" s="62"/>
      <c r="K11" s="60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 s="50"/>
    </row>
    <row r="12" spans="1:170" s="25" customFormat="1" ht="12" customHeight="1" x14ac:dyDescent="0.2">
      <c r="A12" s="7">
        <v>3</v>
      </c>
      <c r="B12" s="16">
        <v>12676.08</v>
      </c>
      <c r="C12" s="16">
        <v>13349</v>
      </c>
      <c r="D12" s="16">
        <v>13600</v>
      </c>
      <c r="E12" s="11" t="s">
        <v>43</v>
      </c>
      <c r="F12" s="16">
        <v>16000</v>
      </c>
      <c r="G12" s="16"/>
      <c r="H12" s="16"/>
      <c r="I12" s="49">
        <v>3</v>
      </c>
      <c r="J12" s="62"/>
      <c r="K12" s="60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 s="50"/>
    </row>
    <row r="13" spans="1:170" s="25" customFormat="1" ht="12" customHeight="1" x14ac:dyDescent="0.2">
      <c r="A13" s="7">
        <v>4</v>
      </c>
      <c r="B13" s="13">
        <v>2013.73</v>
      </c>
      <c r="C13" s="16">
        <v>1337</v>
      </c>
      <c r="D13" s="16">
        <v>2500</v>
      </c>
      <c r="E13" s="11" t="s">
        <v>91</v>
      </c>
      <c r="F13" s="16">
        <v>2500</v>
      </c>
      <c r="G13" s="16"/>
      <c r="H13" s="16"/>
      <c r="I13" s="49">
        <v>4</v>
      </c>
      <c r="J13" s="62"/>
      <c r="K13" s="76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 s="50"/>
    </row>
    <row r="14" spans="1:170" s="25" customFormat="1" ht="12" customHeight="1" x14ac:dyDescent="0.2">
      <c r="A14" s="7">
        <v>5</v>
      </c>
      <c r="B14" s="13"/>
      <c r="C14" s="13"/>
      <c r="D14" s="13"/>
      <c r="E14" s="11">
        <v>5</v>
      </c>
      <c r="F14" s="13"/>
      <c r="G14" s="13"/>
      <c r="H14" s="13"/>
      <c r="I14" s="49">
        <v>5</v>
      </c>
      <c r="J14" s="62"/>
      <c r="K14" s="76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 s="50"/>
    </row>
    <row r="15" spans="1:170" s="25" customFormat="1" ht="12" customHeight="1" x14ac:dyDescent="0.2">
      <c r="A15" s="7">
        <v>6</v>
      </c>
      <c r="B15" s="13"/>
      <c r="C15" s="13"/>
      <c r="D15" s="13"/>
      <c r="E15" s="11">
        <v>6</v>
      </c>
      <c r="F15" s="13"/>
      <c r="G15" s="13"/>
      <c r="H15" s="13"/>
      <c r="I15" s="49">
        <v>6</v>
      </c>
      <c r="J15" s="62"/>
      <c r="K15" s="76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 s="50"/>
    </row>
    <row r="16" spans="1:170" s="25" customFormat="1" ht="21.95" customHeight="1" x14ac:dyDescent="0.2">
      <c r="A16" s="7">
        <v>7</v>
      </c>
      <c r="B16" s="16">
        <v>67332.67</v>
      </c>
      <c r="C16" s="16">
        <f>SUM(C10:C15)</f>
        <v>68164</v>
      </c>
      <c r="D16" s="16">
        <v>78100</v>
      </c>
      <c r="E16" s="11" t="s">
        <v>44</v>
      </c>
      <c r="F16" s="16">
        <f>SUM(F10:F15)</f>
        <v>76970</v>
      </c>
      <c r="G16" s="16"/>
      <c r="H16" s="16"/>
      <c r="I16" s="49">
        <v>7</v>
      </c>
      <c r="J16" s="62"/>
      <c r="K16" s="7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 s="50"/>
    </row>
    <row r="17" spans="1:170" s="25" customFormat="1" ht="12" customHeight="1" x14ac:dyDescent="0.2">
      <c r="A17" s="8" t="s">
        <v>16</v>
      </c>
      <c r="B17" s="72"/>
      <c r="C17" s="72"/>
      <c r="D17" s="72"/>
      <c r="E17" s="23" t="s">
        <v>45</v>
      </c>
      <c r="F17" s="72"/>
      <c r="G17" s="72"/>
      <c r="H17" s="72"/>
      <c r="I17" s="54" t="s">
        <v>16</v>
      </c>
      <c r="J17" s="62"/>
      <c r="K17" s="76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 s="50"/>
    </row>
    <row r="18" spans="1:170" s="25" customFormat="1" ht="12" customHeight="1" x14ac:dyDescent="0.2">
      <c r="A18" s="7">
        <v>8</v>
      </c>
      <c r="B18" s="16">
        <v>4193.07</v>
      </c>
      <c r="C18" s="16">
        <v>598</v>
      </c>
      <c r="D18" s="16">
        <v>4000</v>
      </c>
      <c r="E18" s="11" t="s">
        <v>46</v>
      </c>
      <c r="F18" s="16">
        <v>4000</v>
      </c>
      <c r="G18" s="16"/>
      <c r="H18" s="16"/>
      <c r="I18" s="49">
        <v>8</v>
      </c>
      <c r="J18" s="62"/>
      <c r="K18" s="60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 s="50"/>
    </row>
    <row r="19" spans="1:170" s="25" customFormat="1" ht="12" customHeight="1" x14ac:dyDescent="0.2">
      <c r="A19" s="7">
        <v>9</v>
      </c>
      <c r="B19" s="16">
        <v>510</v>
      </c>
      <c r="C19" s="16">
        <v>1879</v>
      </c>
      <c r="D19" s="16">
        <v>400</v>
      </c>
      <c r="E19" s="11" t="s">
        <v>47</v>
      </c>
      <c r="F19" s="16">
        <f>950*3</f>
        <v>2850</v>
      </c>
      <c r="G19" s="16"/>
      <c r="H19" s="16"/>
      <c r="I19" s="49">
        <v>9</v>
      </c>
      <c r="J19" s="62"/>
      <c r="K19" s="60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 s="50"/>
    </row>
    <row r="20" spans="1:170" s="25" customFormat="1" ht="12" customHeight="1" x14ac:dyDescent="0.2">
      <c r="A20" s="7">
        <v>10</v>
      </c>
      <c r="B20" s="16"/>
      <c r="C20" s="16"/>
      <c r="D20" s="16">
        <v>10000</v>
      </c>
      <c r="E20" s="11" t="s">
        <v>48</v>
      </c>
      <c r="F20" s="16">
        <v>13500</v>
      </c>
      <c r="G20" s="16"/>
      <c r="H20" s="16"/>
      <c r="I20" s="49">
        <v>10</v>
      </c>
      <c r="J20" s="62"/>
      <c r="K20" s="76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 s="50"/>
    </row>
    <row r="21" spans="1:170" s="25" customFormat="1" ht="12" customHeight="1" x14ac:dyDescent="0.2">
      <c r="A21" s="7">
        <v>11</v>
      </c>
      <c r="B21" s="16">
        <v>2437.98</v>
      </c>
      <c r="C21" s="16">
        <v>2757</v>
      </c>
      <c r="D21" s="16">
        <v>5500</v>
      </c>
      <c r="E21" s="11" t="s">
        <v>49</v>
      </c>
      <c r="F21" s="16">
        <v>6000</v>
      </c>
      <c r="G21" s="26"/>
      <c r="H21" s="16"/>
      <c r="I21" s="49">
        <v>11</v>
      </c>
      <c r="J21" s="62"/>
      <c r="K21" s="76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 s="50"/>
    </row>
    <row r="22" spans="1:170" s="25" customFormat="1" ht="12" customHeight="1" x14ac:dyDescent="0.2">
      <c r="A22" s="7">
        <v>12</v>
      </c>
      <c r="B22" s="16">
        <v>1088.47</v>
      </c>
      <c r="C22" s="16">
        <f>820+760+76</f>
        <v>1656</v>
      </c>
      <c r="D22" s="16">
        <v>5780</v>
      </c>
      <c r="E22" s="11" t="s">
        <v>50</v>
      </c>
      <c r="F22" s="16">
        <f>3500+2280</f>
        <v>5780</v>
      </c>
      <c r="G22" s="13"/>
      <c r="H22" s="16"/>
      <c r="I22" s="49">
        <v>12</v>
      </c>
      <c r="J22" s="62"/>
      <c r="K22" s="76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 s="50"/>
    </row>
    <row r="23" spans="1:170" s="25" customFormat="1" ht="11.25" customHeight="1" x14ac:dyDescent="0.2">
      <c r="A23" s="7">
        <v>13</v>
      </c>
      <c r="B23" s="16">
        <v>154.22999999999999</v>
      </c>
      <c r="C23" s="13">
        <v>152</v>
      </c>
      <c r="D23" s="13">
        <v>800</v>
      </c>
      <c r="E23" s="11" t="s">
        <v>51</v>
      </c>
      <c r="F23" s="16">
        <v>800</v>
      </c>
      <c r="G23" s="13"/>
      <c r="H23" s="16"/>
      <c r="I23" s="49">
        <v>13</v>
      </c>
      <c r="J23" s="62"/>
      <c r="K23" s="76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 s="50"/>
    </row>
    <row r="24" spans="1:170" s="25" customFormat="1" ht="11.25" customHeight="1" x14ac:dyDescent="0.2">
      <c r="A24" s="7">
        <v>14</v>
      </c>
      <c r="B24" s="16">
        <v>7306.97</v>
      </c>
      <c r="C24" s="16">
        <v>1290</v>
      </c>
      <c r="D24" s="16">
        <v>0</v>
      </c>
      <c r="E24" s="11" t="s">
        <v>52</v>
      </c>
      <c r="F24" s="16">
        <v>0</v>
      </c>
      <c r="G24" s="16"/>
      <c r="H24" s="16"/>
      <c r="I24" s="49">
        <v>14</v>
      </c>
      <c r="J24" s="62"/>
      <c r="K24" s="76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 s="50"/>
    </row>
    <row r="25" spans="1:170" s="25" customFormat="1" ht="11.25" customHeight="1" x14ac:dyDescent="0.2">
      <c r="A25" s="7">
        <v>15</v>
      </c>
      <c r="B25" s="16">
        <v>7320</v>
      </c>
      <c r="C25" s="16">
        <v>12250</v>
      </c>
      <c r="D25" s="16">
        <v>7200</v>
      </c>
      <c r="E25" s="11" t="s">
        <v>53</v>
      </c>
      <c r="F25" s="16">
        <v>7200</v>
      </c>
      <c r="G25" s="16"/>
      <c r="H25" s="16"/>
      <c r="I25" s="49">
        <v>15</v>
      </c>
      <c r="J25" s="62"/>
      <c r="K25" s="76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 s="50"/>
    </row>
    <row r="26" spans="1:170" s="25" customFormat="1" ht="11.25" customHeight="1" x14ac:dyDescent="0.2">
      <c r="A26" s="7">
        <v>16</v>
      </c>
      <c r="B26" s="16">
        <v>5416.65</v>
      </c>
      <c r="C26" s="16">
        <v>3363</v>
      </c>
      <c r="D26" s="16">
        <v>2500</v>
      </c>
      <c r="E26" s="11" t="s">
        <v>56</v>
      </c>
      <c r="F26" s="16">
        <v>2500</v>
      </c>
      <c r="G26" s="16"/>
      <c r="H26" s="16"/>
      <c r="I26" s="49">
        <v>16</v>
      </c>
      <c r="J26" s="62"/>
      <c r="K26" s="7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 s="50"/>
    </row>
    <row r="27" spans="1:170" s="25" customFormat="1" ht="11.25" customHeight="1" x14ac:dyDescent="0.2">
      <c r="A27" s="7">
        <v>17</v>
      </c>
      <c r="B27" s="16"/>
      <c r="C27" s="16">
        <v>160</v>
      </c>
      <c r="D27" s="16">
        <v>2075</v>
      </c>
      <c r="E27" s="11" t="s">
        <v>165</v>
      </c>
      <c r="F27" s="16">
        <f>1575+500</f>
        <v>2075</v>
      </c>
      <c r="G27" s="16"/>
      <c r="H27" s="16"/>
      <c r="I27" s="49">
        <v>17</v>
      </c>
      <c r="J27" s="62"/>
      <c r="K27" s="76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 s="50"/>
    </row>
    <row r="28" spans="1:170" s="25" customFormat="1" ht="11.25" customHeight="1" x14ac:dyDescent="0.2">
      <c r="A28" s="7">
        <v>18</v>
      </c>
      <c r="B28" s="16">
        <v>4407.93</v>
      </c>
      <c r="C28" s="16">
        <v>6272</v>
      </c>
      <c r="D28" s="16">
        <v>4000</v>
      </c>
      <c r="E28" s="11" t="s">
        <v>145</v>
      </c>
      <c r="F28" s="16">
        <v>6000</v>
      </c>
      <c r="G28" s="16"/>
      <c r="H28" s="16"/>
      <c r="I28" s="49">
        <v>18</v>
      </c>
      <c r="J28" s="62"/>
      <c r="K28" s="76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 s="50"/>
    </row>
    <row r="29" spans="1:170" s="25" customFormat="1" ht="21.95" customHeight="1" x14ac:dyDescent="0.2">
      <c r="A29" s="7">
        <v>19</v>
      </c>
      <c r="B29" s="16">
        <v>32835.299999999996</v>
      </c>
      <c r="C29" s="16">
        <f>SUM(C18:C28)</f>
        <v>30377</v>
      </c>
      <c r="D29" s="16">
        <v>42255</v>
      </c>
      <c r="E29" s="11" t="s">
        <v>146</v>
      </c>
      <c r="F29" s="16">
        <f>SUM(F18:F28)</f>
        <v>50705</v>
      </c>
      <c r="G29" s="16"/>
      <c r="H29" s="16"/>
      <c r="I29" s="49">
        <v>19</v>
      </c>
      <c r="J29" s="62"/>
      <c r="K29" s="76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 s="50"/>
    </row>
    <row r="30" spans="1:170" s="25" customFormat="1" ht="12" customHeight="1" x14ac:dyDescent="0.2">
      <c r="A30" s="8" t="s">
        <v>16</v>
      </c>
      <c r="B30" s="72"/>
      <c r="C30" s="72"/>
      <c r="D30" s="72"/>
      <c r="E30" s="23" t="s">
        <v>54</v>
      </c>
      <c r="F30" s="72"/>
      <c r="G30" s="72"/>
      <c r="H30" s="72"/>
      <c r="I30" s="54"/>
      <c r="J30" s="62"/>
      <c r="K30" s="76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 s="50"/>
    </row>
    <row r="31" spans="1:170" s="25" customFormat="1" ht="12" customHeight="1" x14ac:dyDescent="0.2">
      <c r="A31" s="7">
        <v>20</v>
      </c>
      <c r="B31" s="13"/>
      <c r="C31" s="13"/>
      <c r="D31" s="13"/>
      <c r="E31" s="11">
        <v>20</v>
      </c>
      <c r="F31" s="13"/>
      <c r="G31" s="13"/>
      <c r="H31" s="13"/>
      <c r="I31" s="49">
        <v>20</v>
      </c>
      <c r="J31" s="62"/>
      <c r="K31" s="76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 s="50"/>
    </row>
    <row r="32" spans="1:170" s="25" customFormat="1" ht="12" customHeight="1" x14ac:dyDescent="0.2">
      <c r="A32" s="7">
        <v>21</v>
      </c>
      <c r="B32" s="13"/>
      <c r="C32" s="13"/>
      <c r="D32" s="13"/>
      <c r="E32" s="11">
        <v>21</v>
      </c>
      <c r="F32" s="13"/>
      <c r="G32" s="13"/>
      <c r="H32" s="13"/>
      <c r="I32" s="49">
        <v>21</v>
      </c>
      <c r="J32" s="62"/>
      <c r="K32" s="76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 s="50"/>
    </row>
    <row r="33" spans="1:170" s="25" customFormat="1" ht="12" customHeight="1" x14ac:dyDescent="0.2">
      <c r="A33" s="7">
        <v>22</v>
      </c>
      <c r="B33" s="13"/>
      <c r="C33" s="13"/>
      <c r="D33" s="13"/>
      <c r="E33" s="11">
        <v>22</v>
      </c>
      <c r="F33" s="13"/>
      <c r="G33" s="13"/>
      <c r="H33" s="13"/>
      <c r="I33" s="49">
        <v>22</v>
      </c>
      <c r="J33" s="62"/>
      <c r="K33" s="76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 s="50"/>
    </row>
    <row r="34" spans="1:170" s="25" customFormat="1" ht="12" hidden="1" customHeight="1" x14ac:dyDescent="0.2">
      <c r="A34" s="7">
        <v>2</v>
      </c>
      <c r="B34" s="13"/>
      <c r="C34" s="13"/>
      <c r="D34" s="13"/>
      <c r="E34" s="11">
        <v>20</v>
      </c>
      <c r="F34" s="13"/>
      <c r="G34" s="13"/>
      <c r="H34" s="13"/>
      <c r="I34" s="49">
        <v>20</v>
      </c>
      <c r="J34" s="62"/>
      <c r="K34" s="76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 s="50"/>
    </row>
    <row r="35" spans="1:170" s="25" customFormat="1" ht="12" hidden="1" customHeight="1" x14ac:dyDescent="0.2">
      <c r="A35" s="7">
        <v>22</v>
      </c>
      <c r="B35" s="13"/>
      <c r="C35" s="13"/>
      <c r="D35" s="13"/>
      <c r="E35" s="11">
        <v>22</v>
      </c>
      <c r="F35" s="13"/>
      <c r="G35" s="13"/>
      <c r="H35" s="13"/>
      <c r="I35" s="49">
        <v>22</v>
      </c>
      <c r="J35" s="62"/>
      <c r="K35" s="76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 s="50"/>
    </row>
    <row r="36" spans="1:170" s="25" customFormat="1" ht="12" hidden="1" customHeight="1" x14ac:dyDescent="0.2">
      <c r="A36" s="7">
        <v>23</v>
      </c>
      <c r="B36" s="13"/>
      <c r="C36" s="13"/>
      <c r="D36" s="13"/>
      <c r="E36" s="11">
        <v>23</v>
      </c>
      <c r="F36" s="13"/>
      <c r="G36" s="13"/>
      <c r="H36" s="13"/>
      <c r="I36" s="49">
        <v>23</v>
      </c>
      <c r="J36" s="62"/>
      <c r="K36" s="7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 s="50"/>
    </row>
    <row r="37" spans="1:170" s="25" customFormat="1" ht="21.95" customHeight="1" x14ac:dyDescent="0.2">
      <c r="A37" s="7">
        <v>24</v>
      </c>
      <c r="B37" s="13">
        <v>0</v>
      </c>
      <c r="C37" s="13">
        <f>SUM(C31:C36)</f>
        <v>0</v>
      </c>
      <c r="D37" s="13">
        <v>0</v>
      </c>
      <c r="E37" s="11" t="s">
        <v>123</v>
      </c>
      <c r="F37" s="13">
        <f>SUM(F31:F36)</f>
        <v>0</v>
      </c>
      <c r="G37" s="13">
        <v>0</v>
      </c>
      <c r="H37" s="13">
        <v>0</v>
      </c>
      <c r="I37" s="49">
        <v>24</v>
      </c>
      <c r="J37" s="62"/>
      <c r="K37" s="76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 s="50"/>
    </row>
    <row r="38" spans="1:170" s="25" customFormat="1" ht="12" customHeight="1" x14ac:dyDescent="0.2">
      <c r="A38" s="8" t="s">
        <v>16</v>
      </c>
      <c r="B38" s="72"/>
      <c r="C38" s="72"/>
      <c r="D38" s="72"/>
      <c r="E38" s="23" t="s">
        <v>55</v>
      </c>
      <c r="F38" s="72"/>
      <c r="G38" s="72"/>
      <c r="H38" s="72"/>
      <c r="I38" s="54" t="s">
        <v>16</v>
      </c>
      <c r="J38" s="62"/>
      <c r="K38" s="76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 s="50"/>
    </row>
    <row r="39" spans="1:170" s="25" customFormat="1" ht="12" customHeight="1" x14ac:dyDescent="0.2">
      <c r="A39" s="7">
        <v>25</v>
      </c>
      <c r="B39" s="16">
        <v>4000</v>
      </c>
      <c r="C39" s="16">
        <v>4000</v>
      </c>
      <c r="D39" s="16">
        <v>4000</v>
      </c>
      <c r="E39" s="11" t="s">
        <v>124</v>
      </c>
      <c r="F39" s="16">
        <v>4000</v>
      </c>
      <c r="G39" s="16"/>
      <c r="H39" s="16"/>
      <c r="I39" s="49">
        <v>25</v>
      </c>
      <c r="J39" s="62"/>
      <c r="K39" s="60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 s="50"/>
    </row>
    <row r="40" spans="1:170" s="25" customFormat="1" ht="12" customHeight="1" x14ac:dyDescent="0.2">
      <c r="A40" s="7">
        <v>26</v>
      </c>
      <c r="B40" s="16">
        <v>4000</v>
      </c>
      <c r="C40" s="16">
        <v>4000</v>
      </c>
      <c r="D40" s="16">
        <v>4000</v>
      </c>
      <c r="E40" s="11" t="s">
        <v>125</v>
      </c>
      <c r="F40" s="16">
        <v>4000</v>
      </c>
      <c r="G40" s="16"/>
      <c r="H40" s="16"/>
      <c r="I40" s="49">
        <v>26</v>
      </c>
      <c r="J40" s="62"/>
      <c r="K40" s="6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 s="50"/>
    </row>
    <row r="41" spans="1:170" s="25" customFormat="1" ht="12" customHeight="1" x14ac:dyDescent="0.2">
      <c r="A41" s="7">
        <v>27</v>
      </c>
      <c r="B41" s="13">
        <v>0</v>
      </c>
      <c r="C41" s="13">
        <v>0</v>
      </c>
      <c r="D41" s="16">
        <v>8600</v>
      </c>
      <c r="E41" s="11" t="s">
        <v>212</v>
      </c>
      <c r="F41" s="16">
        <v>8400</v>
      </c>
      <c r="G41" s="16"/>
      <c r="H41" s="16"/>
      <c r="I41" s="49">
        <v>27</v>
      </c>
      <c r="J41" s="62"/>
      <c r="K41" s="76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 s="50"/>
    </row>
    <row r="42" spans="1:170" s="25" customFormat="1" ht="12" customHeight="1" x14ac:dyDescent="0.2">
      <c r="A42" s="7">
        <v>28</v>
      </c>
      <c r="B42" s="16">
        <v>8000</v>
      </c>
      <c r="C42" s="16">
        <f>SUM(C39:C41)</f>
        <v>8000</v>
      </c>
      <c r="D42" s="16">
        <v>16600</v>
      </c>
      <c r="E42" s="11" t="s">
        <v>126</v>
      </c>
      <c r="F42" s="28">
        <f>SUM(F39:F41)</f>
        <v>16400</v>
      </c>
      <c r="G42" s="28"/>
      <c r="H42" s="28"/>
      <c r="I42" s="49">
        <v>28</v>
      </c>
      <c r="J42" s="62"/>
      <c r="K42" s="76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 s="50"/>
    </row>
    <row r="43" spans="1:170" s="25" customFormat="1" ht="12" customHeight="1" x14ac:dyDescent="0.2">
      <c r="A43" s="7">
        <v>29</v>
      </c>
      <c r="B43" s="29"/>
      <c r="C43" s="29"/>
      <c r="D43" s="16">
        <v>9600</v>
      </c>
      <c r="E43" s="31" t="s">
        <v>127</v>
      </c>
      <c r="F43" s="16">
        <v>13455</v>
      </c>
      <c r="G43" s="16"/>
      <c r="H43" s="16"/>
      <c r="I43" s="49">
        <v>29</v>
      </c>
      <c r="J43" s="62"/>
      <c r="K43" s="76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 s="50"/>
    </row>
    <row r="44" spans="1:170" s="25" customFormat="1" ht="12" customHeight="1" x14ac:dyDescent="0.2">
      <c r="A44" s="7">
        <v>30</v>
      </c>
      <c r="B44" s="16">
        <v>139924.5</v>
      </c>
      <c r="C44" s="16">
        <v>140020</v>
      </c>
      <c r="D44" s="14"/>
      <c r="E44" s="7" t="s">
        <v>128</v>
      </c>
      <c r="F44" s="14"/>
      <c r="G44" s="14"/>
      <c r="H44" s="14"/>
      <c r="I44" s="49">
        <v>30</v>
      </c>
      <c r="J44" s="62"/>
      <c r="K44" s="76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 s="50"/>
    </row>
    <row r="45" spans="1:170" s="25" customFormat="1" ht="12" customHeight="1" x14ac:dyDescent="0.2">
      <c r="A45" s="7">
        <v>31</v>
      </c>
      <c r="B45" s="14"/>
      <c r="C45" s="14"/>
      <c r="D45" s="28">
        <v>36075</v>
      </c>
      <c r="E45" s="32" t="s">
        <v>129</v>
      </c>
      <c r="F45" s="16">
        <v>35000</v>
      </c>
      <c r="G45" s="16"/>
      <c r="H45" s="16"/>
      <c r="I45" s="49">
        <v>31</v>
      </c>
      <c r="J45" s="62"/>
      <c r="K45" s="76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 s="50"/>
    </row>
    <row r="46" spans="1:170" s="25" customFormat="1" ht="21.95" customHeight="1" x14ac:dyDescent="0.2">
      <c r="A46" s="7">
        <v>32</v>
      </c>
      <c r="B46" s="16">
        <v>248092.47</v>
      </c>
      <c r="C46" s="16">
        <f>+C16+C29+C37+C42+C44+C45</f>
        <v>246561</v>
      </c>
      <c r="D46" s="16">
        <v>182630</v>
      </c>
      <c r="E46" s="11" t="s">
        <v>130</v>
      </c>
      <c r="F46" s="16">
        <f>+F16+F29+F37+F42+F43+F44+F45</f>
        <v>192530</v>
      </c>
      <c r="G46" s="16"/>
      <c r="H46" s="16"/>
      <c r="I46" s="49">
        <v>32</v>
      </c>
      <c r="J46" s="62"/>
      <c r="K46" s="7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 s="50"/>
    </row>
    <row r="47" spans="1:170" s="25" customFormat="1" ht="12" customHeight="1" x14ac:dyDescent="0.25">
      <c r="A47" s="2"/>
      <c r="B47" s="2"/>
      <c r="C47" s="2"/>
      <c r="D47" s="1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 s="50"/>
    </row>
    <row r="48" spans="1:170" s="25" customFormat="1" ht="12" customHeight="1" x14ac:dyDescent="0.25">
      <c r="A48" s="2"/>
      <c r="B48" s="2"/>
      <c r="C48" s="2"/>
      <c r="D48" s="1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 s="50"/>
    </row>
    <row r="49" spans="1:170" s="25" customFormat="1" ht="20.100000000000001" customHeight="1" x14ac:dyDescent="0.25">
      <c r="A49" s="2"/>
      <c r="B49" s="2"/>
      <c r="C49" s="2"/>
      <c r="D49" s="1"/>
      <c r="E49"/>
      <c r="F49" s="38"/>
      <c r="G49"/>
      <c r="H49"/>
      <c r="I49"/>
      <c r="J49"/>
      <c r="K49" s="38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 s="50"/>
    </row>
    <row r="50" spans="1:170" ht="15" customHeight="1" x14ac:dyDescent="0.25">
      <c r="F50" s="38"/>
    </row>
    <row r="51" spans="1:170" ht="10.7" customHeight="1" x14ac:dyDescent="0.25"/>
    <row r="52" spans="1:170" ht="10.7" customHeight="1" x14ac:dyDescent="0.25"/>
    <row r="53" spans="1:170" ht="10.7" customHeight="1" x14ac:dyDescent="0.25"/>
    <row r="54" spans="1:170" ht="10.7" customHeight="1" x14ac:dyDescent="0.25"/>
    <row r="55" spans="1:170" ht="10.7" customHeight="1" x14ac:dyDescent="0.25"/>
    <row r="56" spans="1:170" ht="10.7" customHeight="1" x14ac:dyDescent="0.25"/>
    <row r="57" spans="1:170" ht="10.7" customHeight="1" x14ac:dyDescent="0.25"/>
    <row r="58" spans="1:170" ht="10.7" customHeight="1" x14ac:dyDescent="0.25"/>
    <row r="59" spans="1:170" ht="10.7" customHeight="1" x14ac:dyDescent="0.25"/>
    <row r="60" spans="1:170" ht="9.9499999999999993" customHeight="1" x14ac:dyDescent="0.25"/>
    <row r="61" spans="1:170" ht="9.9499999999999993" customHeight="1" x14ac:dyDescent="0.25"/>
    <row r="62" spans="1:170" ht="9.9499999999999993" customHeight="1" x14ac:dyDescent="0.25"/>
    <row r="63" spans="1:170" ht="9.9499999999999993" customHeight="1" x14ac:dyDescent="0.25"/>
    <row r="64" spans="1:170" ht="9.9499999999999993" customHeight="1" x14ac:dyDescent="0.25"/>
    <row r="65" ht="9.9499999999999993" customHeight="1" x14ac:dyDescent="0.25"/>
    <row r="66" ht="9.9499999999999993" customHeight="1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  <row r="804" x14ac:dyDescent="0.25"/>
    <row r="805" x14ac:dyDescent="0.25"/>
    <row r="806" x14ac:dyDescent="0.25"/>
    <row r="807" x14ac:dyDescent="0.25"/>
    <row r="808" x14ac:dyDescent="0.25"/>
    <row r="809" x14ac:dyDescent="0.25"/>
    <row r="810" x14ac:dyDescent="0.25"/>
    <row r="811" x14ac:dyDescent="0.25"/>
    <row r="812" x14ac:dyDescent="0.25"/>
    <row r="813" x14ac:dyDescent="0.25"/>
    <row r="814" x14ac:dyDescent="0.25"/>
    <row r="815" x14ac:dyDescent="0.25"/>
    <row r="816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  <row r="895" x14ac:dyDescent="0.25"/>
    <row r="896" x14ac:dyDescent="0.25"/>
    <row r="897" x14ac:dyDescent="0.25"/>
    <row r="898" x14ac:dyDescent="0.25"/>
    <row r="899" x14ac:dyDescent="0.25"/>
    <row r="900" x14ac:dyDescent="0.25"/>
    <row r="901" x14ac:dyDescent="0.25"/>
    <row r="902" x14ac:dyDescent="0.25"/>
    <row r="903" x14ac:dyDescent="0.25"/>
    <row r="904" x14ac:dyDescent="0.25"/>
    <row r="905" x14ac:dyDescent="0.25"/>
    <row r="906" x14ac:dyDescent="0.25"/>
    <row r="907" x14ac:dyDescent="0.25"/>
    <row r="908" x14ac:dyDescent="0.25"/>
    <row r="909" x14ac:dyDescent="0.25"/>
    <row r="910" x14ac:dyDescent="0.25"/>
    <row r="911" x14ac:dyDescent="0.25"/>
    <row r="912" x14ac:dyDescent="0.25"/>
    <row r="913" x14ac:dyDescent="0.25"/>
    <row r="914" x14ac:dyDescent="0.25"/>
    <row r="915" x14ac:dyDescent="0.25"/>
    <row r="916" x14ac:dyDescent="0.25"/>
    <row r="917" x14ac:dyDescent="0.25"/>
    <row r="918" x14ac:dyDescent="0.25"/>
    <row r="919" x14ac:dyDescent="0.25"/>
    <row r="920" x14ac:dyDescent="0.25"/>
    <row r="921" x14ac:dyDescent="0.25"/>
    <row r="922" x14ac:dyDescent="0.25"/>
    <row r="923" x14ac:dyDescent="0.25"/>
    <row r="924" x14ac:dyDescent="0.25"/>
    <row r="925" x14ac:dyDescent="0.25"/>
    <row r="926" x14ac:dyDescent="0.25"/>
    <row r="927" x14ac:dyDescent="0.25"/>
    <row r="928" x14ac:dyDescent="0.25"/>
    <row r="929" x14ac:dyDescent="0.25"/>
    <row r="930" x14ac:dyDescent="0.25"/>
    <row r="931" x14ac:dyDescent="0.25"/>
    <row r="932" x14ac:dyDescent="0.25"/>
    <row r="933" x14ac:dyDescent="0.25"/>
    <row r="934" x14ac:dyDescent="0.25"/>
    <row r="935" x14ac:dyDescent="0.25"/>
    <row r="936" x14ac:dyDescent="0.25"/>
    <row r="937" x14ac:dyDescent="0.25"/>
    <row r="938" x14ac:dyDescent="0.25"/>
    <row r="939" x14ac:dyDescent="0.25"/>
    <row r="940" x14ac:dyDescent="0.25"/>
    <row r="941" x14ac:dyDescent="0.25"/>
    <row r="942" x14ac:dyDescent="0.25"/>
    <row r="943" x14ac:dyDescent="0.25"/>
    <row r="944" x14ac:dyDescent="0.25"/>
    <row r="945" x14ac:dyDescent="0.25"/>
    <row r="946" x14ac:dyDescent="0.25"/>
    <row r="947" x14ac:dyDescent="0.25"/>
    <row r="948" x14ac:dyDescent="0.25"/>
    <row r="949" x14ac:dyDescent="0.25"/>
    <row r="950" x14ac:dyDescent="0.25"/>
    <row r="951" x14ac:dyDescent="0.25"/>
    <row r="952" x14ac:dyDescent="0.25"/>
    <row r="953" x14ac:dyDescent="0.25"/>
    <row r="954" x14ac:dyDescent="0.25"/>
    <row r="955" x14ac:dyDescent="0.25"/>
    <row r="956" x14ac:dyDescent="0.25"/>
    <row r="957" x14ac:dyDescent="0.25"/>
    <row r="958" x14ac:dyDescent="0.25"/>
    <row r="959" x14ac:dyDescent="0.25"/>
    <row r="960" x14ac:dyDescent="0.25"/>
    <row r="961" x14ac:dyDescent="0.25"/>
    <row r="962" x14ac:dyDescent="0.25"/>
    <row r="963" x14ac:dyDescent="0.25"/>
    <row r="964" x14ac:dyDescent="0.25"/>
    <row r="965" x14ac:dyDescent="0.25"/>
    <row r="966" x14ac:dyDescent="0.25"/>
    <row r="967" x14ac:dyDescent="0.25"/>
    <row r="968" x14ac:dyDescent="0.25"/>
    <row r="969" x14ac:dyDescent="0.25"/>
    <row r="970" x14ac:dyDescent="0.25"/>
    <row r="971" x14ac:dyDescent="0.25"/>
    <row r="972" x14ac:dyDescent="0.25"/>
    <row r="973" x14ac:dyDescent="0.25"/>
    <row r="974" x14ac:dyDescent="0.25"/>
    <row r="975" x14ac:dyDescent="0.25"/>
    <row r="976" x14ac:dyDescent="0.25"/>
    <row r="977" x14ac:dyDescent="0.25"/>
    <row r="978" x14ac:dyDescent="0.25"/>
    <row r="979" x14ac:dyDescent="0.25"/>
    <row r="980" x14ac:dyDescent="0.25"/>
    <row r="981" x14ac:dyDescent="0.25"/>
    <row r="982" x14ac:dyDescent="0.25"/>
    <row r="983" x14ac:dyDescent="0.25"/>
    <row r="984" x14ac:dyDescent="0.25"/>
    <row r="985" x14ac:dyDescent="0.25"/>
    <row r="986" x14ac:dyDescent="0.25"/>
    <row r="987" x14ac:dyDescent="0.25"/>
    <row r="988" x14ac:dyDescent="0.25"/>
    <row r="989" x14ac:dyDescent="0.25"/>
    <row r="990" x14ac:dyDescent="0.25"/>
    <row r="991" x14ac:dyDescent="0.25"/>
    <row r="992" x14ac:dyDescent="0.25"/>
    <row r="993" x14ac:dyDescent="0.25"/>
    <row r="994" x14ac:dyDescent="0.25"/>
    <row r="995" x14ac:dyDescent="0.25"/>
    <row r="996" x14ac:dyDescent="0.25"/>
    <row r="997" x14ac:dyDescent="0.25"/>
    <row r="998" x14ac:dyDescent="0.25"/>
    <row r="999" x14ac:dyDescent="0.25"/>
    <row r="1000" x14ac:dyDescent="0.25"/>
    <row r="1001" x14ac:dyDescent="0.25"/>
    <row r="1002" x14ac:dyDescent="0.25"/>
    <row r="1003" x14ac:dyDescent="0.25"/>
    <row r="1004" x14ac:dyDescent="0.25"/>
    <row r="1005" x14ac:dyDescent="0.25"/>
    <row r="1006" x14ac:dyDescent="0.25"/>
    <row r="1007" x14ac:dyDescent="0.25"/>
    <row r="1008" x14ac:dyDescent="0.25"/>
    <row r="1009" x14ac:dyDescent="0.25"/>
    <row r="1010" x14ac:dyDescent="0.25"/>
    <row r="1011" x14ac:dyDescent="0.25"/>
    <row r="1012" x14ac:dyDescent="0.25"/>
    <row r="1013" x14ac:dyDescent="0.25"/>
    <row r="1014" x14ac:dyDescent="0.25"/>
    <row r="1015" x14ac:dyDescent="0.25"/>
    <row r="1016" x14ac:dyDescent="0.25"/>
    <row r="1017" x14ac:dyDescent="0.25"/>
    <row r="1018" x14ac:dyDescent="0.25"/>
    <row r="1019" x14ac:dyDescent="0.25"/>
    <row r="1020" x14ac:dyDescent="0.25"/>
    <row r="1021" x14ac:dyDescent="0.25"/>
    <row r="1022" x14ac:dyDescent="0.25"/>
    <row r="1023" x14ac:dyDescent="0.25"/>
    <row r="1024" x14ac:dyDescent="0.25"/>
    <row r="1025" x14ac:dyDescent="0.25"/>
    <row r="1026" x14ac:dyDescent="0.25"/>
    <row r="1027" x14ac:dyDescent="0.25"/>
    <row r="1028" x14ac:dyDescent="0.25"/>
    <row r="1029" x14ac:dyDescent="0.25"/>
    <row r="1030" x14ac:dyDescent="0.25"/>
    <row r="1031" x14ac:dyDescent="0.25"/>
    <row r="1032" x14ac:dyDescent="0.25"/>
    <row r="1033" x14ac:dyDescent="0.25"/>
    <row r="1034" x14ac:dyDescent="0.25"/>
    <row r="1035" x14ac:dyDescent="0.25"/>
    <row r="1036" x14ac:dyDescent="0.25"/>
    <row r="1037" x14ac:dyDescent="0.25"/>
    <row r="1038" x14ac:dyDescent="0.25"/>
    <row r="1039" x14ac:dyDescent="0.25"/>
    <row r="1040" x14ac:dyDescent="0.25"/>
    <row r="1041" x14ac:dyDescent="0.25"/>
    <row r="1042" x14ac:dyDescent="0.25"/>
    <row r="1043" x14ac:dyDescent="0.25"/>
    <row r="1044" x14ac:dyDescent="0.25"/>
    <row r="1045" x14ac:dyDescent="0.25"/>
    <row r="1046" x14ac:dyDescent="0.25"/>
    <row r="1047" x14ac:dyDescent="0.25"/>
    <row r="1048" x14ac:dyDescent="0.25"/>
    <row r="1049" x14ac:dyDescent="0.25"/>
    <row r="1050" x14ac:dyDescent="0.25"/>
    <row r="1051" x14ac:dyDescent="0.25"/>
    <row r="1052" x14ac:dyDescent="0.25"/>
    <row r="1053" x14ac:dyDescent="0.25"/>
    <row r="1054" x14ac:dyDescent="0.25"/>
    <row r="1055" x14ac:dyDescent="0.25"/>
    <row r="1056" x14ac:dyDescent="0.25"/>
    <row r="1057" x14ac:dyDescent="0.25"/>
    <row r="1058" x14ac:dyDescent="0.25"/>
    <row r="1059" x14ac:dyDescent="0.25"/>
    <row r="1060" x14ac:dyDescent="0.25"/>
    <row r="1061" x14ac:dyDescent="0.25"/>
    <row r="1062" x14ac:dyDescent="0.25"/>
    <row r="1063" x14ac:dyDescent="0.25"/>
    <row r="1064" x14ac:dyDescent="0.25"/>
    <row r="1065" x14ac:dyDescent="0.25"/>
    <row r="1066" x14ac:dyDescent="0.25"/>
    <row r="1067" x14ac:dyDescent="0.25"/>
    <row r="1068" x14ac:dyDescent="0.25"/>
    <row r="1069" x14ac:dyDescent="0.25"/>
    <row r="1070" x14ac:dyDescent="0.25"/>
    <row r="1071" x14ac:dyDescent="0.25"/>
    <row r="1072" x14ac:dyDescent="0.25"/>
    <row r="1073" x14ac:dyDescent="0.25"/>
    <row r="1074" x14ac:dyDescent="0.25"/>
    <row r="1075" x14ac:dyDescent="0.25"/>
    <row r="1076" x14ac:dyDescent="0.25"/>
    <row r="1077" x14ac:dyDescent="0.25"/>
    <row r="1078" x14ac:dyDescent="0.25"/>
    <row r="1079" x14ac:dyDescent="0.25"/>
    <row r="1080" x14ac:dyDescent="0.25"/>
    <row r="1081" x14ac:dyDescent="0.25"/>
    <row r="1082" x14ac:dyDescent="0.25"/>
    <row r="1083" x14ac:dyDescent="0.25"/>
    <row r="1084" x14ac:dyDescent="0.25"/>
    <row r="1085" x14ac:dyDescent="0.25"/>
    <row r="1086" x14ac:dyDescent="0.25"/>
    <row r="1087" x14ac:dyDescent="0.25"/>
    <row r="1088" x14ac:dyDescent="0.25"/>
    <row r="1089" x14ac:dyDescent="0.25"/>
    <row r="1090" x14ac:dyDescent="0.25"/>
    <row r="1091" x14ac:dyDescent="0.25"/>
    <row r="1092" x14ac:dyDescent="0.25"/>
    <row r="1093" x14ac:dyDescent="0.25"/>
    <row r="1094" x14ac:dyDescent="0.25"/>
    <row r="1095" x14ac:dyDescent="0.25"/>
    <row r="1096" x14ac:dyDescent="0.25"/>
    <row r="1097" x14ac:dyDescent="0.25"/>
    <row r="1098" x14ac:dyDescent="0.25"/>
    <row r="1099" x14ac:dyDescent="0.25"/>
    <row r="1100" x14ac:dyDescent="0.25"/>
    <row r="1101" x14ac:dyDescent="0.25"/>
    <row r="1102" x14ac:dyDescent="0.25"/>
    <row r="1103" x14ac:dyDescent="0.25"/>
    <row r="1104" x14ac:dyDescent="0.25"/>
    <row r="1105" x14ac:dyDescent="0.25"/>
    <row r="1106" x14ac:dyDescent="0.25"/>
    <row r="1107" x14ac:dyDescent="0.25"/>
    <row r="1108" x14ac:dyDescent="0.25"/>
    <row r="1109" x14ac:dyDescent="0.25"/>
    <row r="1110" x14ac:dyDescent="0.25"/>
    <row r="1111" x14ac:dyDescent="0.25"/>
    <row r="1112" x14ac:dyDescent="0.25"/>
    <row r="1113" x14ac:dyDescent="0.25"/>
    <row r="1114" x14ac:dyDescent="0.25"/>
    <row r="1115" x14ac:dyDescent="0.25"/>
    <row r="1116" x14ac:dyDescent="0.25"/>
    <row r="1117" x14ac:dyDescent="0.25"/>
    <row r="1118" x14ac:dyDescent="0.25"/>
    <row r="1119" x14ac:dyDescent="0.25"/>
    <row r="1120" x14ac:dyDescent="0.25"/>
    <row r="1121" x14ac:dyDescent="0.25"/>
    <row r="1122" x14ac:dyDescent="0.25"/>
    <row r="1123" x14ac:dyDescent="0.25"/>
    <row r="1124" x14ac:dyDescent="0.25"/>
    <row r="1125" x14ac:dyDescent="0.25"/>
    <row r="1126" x14ac:dyDescent="0.25"/>
    <row r="1127" x14ac:dyDescent="0.25"/>
    <row r="1128" x14ac:dyDescent="0.25"/>
    <row r="1129" x14ac:dyDescent="0.25"/>
    <row r="1130" x14ac:dyDescent="0.25"/>
    <row r="1131" x14ac:dyDescent="0.25"/>
    <row r="1132" x14ac:dyDescent="0.25"/>
    <row r="1133" x14ac:dyDescent="0.25"/>
    <row r="1134" x14ac:dyDescent="0.25"/>
    <row r="1135" x14ac:dyDescent="0.25"/>
    <row r="1136" x14ac:dyDescent="0.25"/>
    <row r="1137" x14ac:dyDescent="0.25"/>
    <row r="1138" x14ac:dyDescent="0.25"/>
    <row r="1139" x14ac:dyDescent="0.25"/>
    <row r="1140" x14ac:dyDescent="0.25"/>
    <row r="1141" x14ac:dyDescent="0.25"/>
    <row r="1142" x14ac:dyDescent="0.25"/>
    <row r="1143" x14ac:dyDescent="0.25"/>
    <row r="1144" x14ac:dyDescent="0.25"/>
    <row r="1145" x14ac:dyDescent="0.25"/>
    <row r="1146" x14ac:dyDescent="0.25"/>
    <row r="1147" x14ac:dyDescent="0.25"/>
    <row r="1148" x14ac:dyDescent="0.25"/>
    <row r="1149" x14ac:dyDescent="0.25"/>
    <row r="1150" x14ac:dyDescent="0.25"/>
    <row r="1151" x14ac:dyDescent="0.25"/>
    <row r="1152" x14ac:dyDescent="0.25"/>
    <row r="1153" x14ac:dyDescent="0.25"/>
    <row r="1154" x14ac:dyDescent="0.25"/>
    <row r="1155" x14ac:dyDescent="0.25"/>
    <row r="1156" x14ac:dyDescent="0.25"/>
    <row r="1157" x14ac:dyDescent="0.25"/>
    <row r="1158" x14ac:dyDescent="0.25"/>
    <row r="1159" x14ac:dyDescent="0.25"/>
    <row r="1160" x14ac:dyDescent="0.25"/>
    <row r="1161" x14ac:dyDescent="0.25"/>
    <row r="1162" x14ac:dyDescent="0.25"/>
    <row r="1163" x14ac:dyDescent="0.25"/>
    <row r="1164" x14ac:dyDescent="0.25"/>
    <row r="1165" x14ac:dyDescent="0.25"/>
    <row r="1166" x14ac:dyDescent="0.25"/>
    <row r="1167" x14ac:dyDescent="0.25"/>
    <row r="1168" x14ac:dyDescent="0.25"/>
    <row r="1169" x14ac:dyDescent="0.25"/>
    <row r="1170" x14ac:dyDescent="0.25"/>
    <row r="1171" x14ac:dyDescent="0.25"/>
    <row r="1172" x14ac:dyDescent="0.25"/>
    <row r="1173" x14ac:dyDescent="0.25"/>
    <row r="1174" x14ac:dyDescent="0.25"/>
    <row r="1175" x14ac:dyDescent="0.25"/>
    <row r="1176" x14ac:dyDescent="0.25"/>
    <row r="1177" x14ac:dyDescent="0.25"/>
    <row r="1178" x14ac:dyDescent="0.25"/>
    <row r="1179" x14ac:dyDescent="0.25"/>
    <row r="1180" x14ac:dyDescent="0.25"/>
    <row r="1181" x14ac:dyDescent="0.25"/>
    <row r="1182" x14ac:dyDescent="0.25"/>
    <row r="1183" x14ac:dyDescent="0.25"/>
    <row r="1184" x14ac:dyDescent="0.25"/>
    <row r="1185" x14ac:dyDescent="0.25"/>
    <row r="1186" x14ac:dyDescent="0.25"/>
    <row r="1187" x14ac:dyDescent="0.25"/>
    <row r="1188" x14ac:dyDescent="0.25"/>
    <row r="1189" x14ac:dyDescent="0.25"/>
    <row r="1190" x14ac:dyDescent="0.25"/>
    <row r="1191" x14ac:dyDescent="0.25"/>
    <row r="1192" x14ac:dyDescent="0.25"/>
    <row r="1193" x14ac:dyDescent="0.25"/>
    <row r="1194" x14ac:dyDescent="0.25"/>
    <row r="1195" x14ac:dyDescent="0.25"/>
    <row r="1196" x14ac:dyDescent="0.25"/>
    <row r="1197" x14ac:dyDescent="0.25"/>
    <row r="1198" x14ac:dyDescent="0.25"/>
    <row r="1199" x14ac:dyDescent="0.25"/>
    <row r="1200" x14ac:dyDescent="0.25"/>
    <row r="1201" x14ac:dyDescent="0.25"/>
    <row r="1202" x14ac:dyDescent="0.25"/>
    <row r="1203" x14ac:dyDescent="0.25"/>
    <row r="1204" x14ac:dyDescent="0.25"/>
    <row r="1205" x14ac:dyDescent="0.25"/>
    <row r="1206" x14ac:dyDescent="0.25"/>
    <row r="1207" x14ac:dyDescent="0.25"/>
    <row r="1208" x14ac:dyDescent="0.25"/>
    <row r="1209" x14ac:dyDescent="0.25"/>
    <row r="1210" x14ac:dyDescent="0.25"/>
    <row r="1211" x14ac:dyDescent="0.25"/>
    <row r="1212" x14ac:dyDescent="0.25"/>
    <row r="1213" x14ac:dyDescent="0.25"/>
    <row r="1214" x14ac:dyDescent="0.25"/>
    <row r="1215" x14ac:dyDescent="0.25"/>
    <row r="1216" x14ac:dyDescent="0.25"/>
    <row r="1217" x14ac:dyDescent="0.25"/>
    <row r="1218" x14ac:dyDescent="0.25"/>
    <row r="1219" x14ac:dyDescent="0.25"/>
    <row r="1220" x14ac:dyDescent="0.25"/>
    <row r="1221" x14ac:dyDescent="0.25"/>
    <row r="1222" x14ac:dyDescent="0.25"/>
    <row r="1223" x14ac:dyDescent="0.25"/>
    <row r="1224" x14ac:dyDescent="0.25"/>
    <row r="1225" x14ac:dyDescent="0.25"/>
    <row r="1226" x14ac:dyDescent="0.25"/>
    <row r="1227" x14ac:dyDescent="0.25"/>
    <row r="1228" x14ac:dyDescent="0.25"/>
    <row r="1229" x14ac:dyDescent="0.25"/>
    <row r="1230" x14ac:dyDescent="0.25"/>
    <row r="1231" x14ac:dyDescent="0.25"/>
    <row r="1232" x14ac:dyDescent="0.25"/>
    <row r="1233" x14ac:dyDescent="0.25"/>
    <row r="1234" x14ac:dyDescent="0.25"/>
    <row r="1235" x14ac:dyDescent="0.25"/>
    <row r="1236" x14ac:dyDescent="0.25"/>
    <row r="1237" x14ac:dyDescent="0.25"/>
    <row r="1238" x14ac:dyDescent="0.25"/>
    <row r="1239" x14ac:dyDescent="0.25"/>
    <row r="1240" x14ac:dyDescent="0.25"/>
    <row r="1241" x14ac:dyDescent="0.25"/>
    <row r="1242" x14ac:dyDescent="0.25"/>
    <row r="1243" x14ac:dyDescent="0.25"/>
    <row r="1244" x14ac:dyDescent="0.25"/>
    <row r="1245" x14ac:dyDescent="0.25"/>
    <row r="1246" x14ac:dyDescent="0.25"/>
    <row r="1247" x14ac:dyDescent="0.25"/>
    <row r="1248" x14ac:dyDescent="0.25"/>
    <row r="1249" x14ac:dyDescent="0.25"/>
    <row r="1250" x14ac:dyDescent="0.25"/>
    <row r="1251" x14ac:dyDescent="0.25"/>
    <row r="1252" x14ac:dyDescent="0.25"/>
    <row r="1253" x14ac:dyDescent="0.25"/>
    <row r="1254" x14ac:dyDescent="0.25"/>
    <row r="1255" x14ac:dyDescent="0.25"/>
    <row r="1256" x14ac:dyDescent="0.25"/>
    <row r="1257" x14ac:dyDescent="0.25"/>
    <row r="1258" x14ac:dyDescent="0.25"/>
    <row r="1259" x14ac:dyDescent="0.25"/>
    <row r="1260" x14ac:dyDescent="0.25"/>
    <row r="1261" x14ac:dyDescent="0.25"/>
    <row r="1262" x14ac:dyDescent="0.25"/>
    <row r="1263" x14ac:dyDescent="0.25"/>
    <row r="1264" x14ac:dyDescent="0.25"/>
    <row r="1265" x14ac:dyDescent="0.25"/>
    <row r="1266" x14ac:dyDescent="0.25"/>
    <row r="1267" x14ac:dyDescent="0.25"/>
    <row r="1268" x14ac:dyDescent="0.25"/>
    <row r="1269" x14ac:dyDescent="0.25"/>
    <row r="1270" x14ac:dyDescent="0.25"/>
    <row r="1271" x14ac:dyDescent="0.25"/>
    <row r="1272" x14ac:dyDescent="0.25"/>
    <row r="1273" x14ac:dyDescent="0.25"/>
    <row r="1274" x14ac:dyDescent="0.25"/>
    <row r="1275" x14ac:dyDescent="0.25"/>
    <row r="1276" x14ac:dyDescent="0.25"/>
    <row r="1277" x14ac:dyDescent="0.25"/>
    <row r="1278" x14ac:dyDescent="0.25"/>
    <row r="1279" x14ac:dyDescent="0.25"/>
    <row r="1280" x14ac:dyDescent="0.25"/>
    <row r="1281" x14ac:dyDescent="0.25"/>
    <row r="1282" x14ac:dyDescent="0.25"/>
    <row r="1283" x14ac:dyDescent="0.25"/>
    <row r="1284" x14ac:dyDescent="0.25"/>
    <row r="1285" x14ac:dyDescent="0.25"/>
    <row r="1286" x14ac:dyDescent="0.25"/>
    <row r="1287" x14ac:dyDescent="0.25"/>
    <row r="1288" x14ac:dyDescent="0.25"/>
    <row r="1289" x14ac:dyDescent="0.25"/>
    <row r="1290" x14ac:dyDescent="0.25"/>
    <row r="1291" x14ac:dyDescent="0.25"/>
    <row r="1292" x14ac:dyDescent="0.25"/>
    <row r="1293" x14ac:dyDescent="0.25"/>
    <row r="1294" x14ac:dyDescent="0.25"/>
    <row r="1295" x14ac:dyDescent="0.25"/>
    <row r="1296" x14ac:dyDescent="0.25"/>
    <row r="1297" x14ac:dyDescent="0.25"/>
    <row r="1298" x14ac:dyDescent="0.25"/>
    <row r="1299" x14ac:dyDescent="0.25"/>
    <row r="1300" x14ac:dyDescent="0.25"/>
    <row r="1301" x14ac:dyDescent="0.25"/>
    <row r="1302" x14ac:dyDescent="0.25"/>
    <row r="1303" x14ac:dyDescent="0.25"/>
    <row r="1304" x14ac:dyDescent="0.25"/>
    <row r="1305" x14ac:dyDescent="0.25"/>
    <row r="1306" x14ac:dyDescent="0.25"/>
    <row r="1307" x14ac:dyDescent="0.25"/>
    <row r="1308" x14ac:dyDescent="0.25"/>
    <row r="1309" x14ac:dyDescent="0.25"/>
    <row r="1310" x14ac:dyDescent="0.25"/>
    <row r="1311" x14ac:dyDescent="0.25"/>
    <row r="1312" x14ac:dyDescent="0.25"/>
    <row r="1313" x14ac:dyDescent="0.25"/>
    <row r="1314" x14ac:dyDescent="0.25"/>
    <row r="1315" x14ac:dyDescent="0.25"/>
    <row r="1316" x14ac:dyDescent="0.25"/>
    <row r="1317" x14ac:dyDescent="0.25"/>
    <row r="1318" x14ac:dyDescent="0.25"/>
    <row r="1319" x14ac:dyDescent="0.25"/>
    <row r="1320" x14ac:dyDescent="0.25"/>
    <row r="1321" x14ac:dyDescent="0.25"/>
    <row r="1322" x14ac:dyDescent="0.25"/>
    <row r="1323" x14ac:dyDescent="0.25"/>
    <row r="1324" x14ac:dyDescent="0.25"/>
    <row r="1325" x14ac:dyDescent="0.25"/>
    <row r="1326" x14ac:dyDescent="0.25"/>
    <row r="1327" x14ac:dyDescent="0.25"/>
    <row r="1328" x14ac:dyDescent="0.25"/>
    <row r="1329" x14ac:dyDescent="0.25"/>
    <row r="1330" x14ac:dyDescent="0.25"/>
    <row r="1331" x14ac:dyDescent="0.25"/>
    <row r="1332" x14ac:dyDescent="0.25"/>
    <row r="1333" x14ac:dyDescent="0.25"/>
    <row r="1334" x14ac:dyDescent="0.25"/>
    <row r="1335" x14ac:dyDescent="0.25"/>
    <row r="1336" x14ac:dyDescent="0.25"/>
    <row r="1337" x14ac:dyDescent="0.25"/>
    <row r="1338" x14ac:dyDescent="0.25"/>
    <row r="1339" x14ac:dyDescent="0.25"/>
    <row r="1340" x14ac:dyDescent="0.25"/>
    <row r="1341" x14ac:dyDescent="0.25"/>
    <row r="1342" x14ac:dyDescent="0.25"/>
    <row r="1343" x14ac:dyDescent="0.25"/>
    <row r="1344" x14ac:dyDescent="0.25"/>
    <row r="1345" x14ac:dyDescent="0.25"/>
    <row r="1346" x14ac:dyDescent="0.25"/>
    <row r="1347" x14ac:dyDescent="0.25"/>
    <row r="1348" x14ac:dyDescent="0.25"/>
    <row r="1349" x14ac:dyDescent="0.25"/>
    <row r="1350" x14ac:dyDescent="0.25"/>
    <row r="1351" x14ac:dyDescent="0.25"/>
    <row r="1352" x14ac:dyDescent="0.25"/>
    <row r="1353" x14ac:dyDescent="0.25"/>
    <row r="1354" x14ac:dyDescent="0.25"/>
    <row r="1355" x14ac:dyDescent="0.25"/>
    <row r="1356" x14ac:dyDescent="0.25"/>
    <row r="1357" x14ac:dyDescent="0.25"/>
    <row r="1358" x14ac:dyDescent="0.25"/>
    <row r="1359" x14ac:dyDescent="0.25"/>
    <row r="1360" x14ac:dyDescent="0.25"/>
    <row r="1361" x14ac:dyDescent="0.25"/>
    <row r="1362" x14ac:dyDescent="0.25"/>
    <row r="1363" x14ac:dyDescent="0.25"/>
    <row r="1364" x14ac:dyDescent="0.25"/>
    <row r="1365" x14ac:dyDescent="0.25"/>
    <row r="1366" x14ac:dyDescent="0.25"/>
    <row r="1367" x14ac:dyDescent="0.25"/>
    <row r="1368" x14ac:dyDescent="0.25"/>
    <row r="1369" x14ac:dyDescent="0.25"/>
    <row r="1370" x14ac:dyDescent="0.25"/>
    <row r="1371" x14ac:dyDescent="0.25"/>
    <row r="1372" x14ac:dyDescent="0.25"/>
    <row r="1373" x14ac:dyDescent="0.25"/>
    <row r="1374" x14ac:dyDescent="0.25"/>
    <row r="1375" x14ac:dyDescent="0.25"/>
    <row r="1376" x14ac:dyDescent="0.25"/>
    <row r="1377" x14ac:dyDescent="0.25"/>
    <row r="1378" x14ac:dyDescent="0.25"/>
    <row r="1379" x14ac:dyDescent="0.25"/>
    <row r="1380" x14ac:dyDescent="0.25"/>
    <row r="1381" x14ac:dyDescent="0.25"/>
    <row r="1382" x14ac:dyDescent="0.25"/>
    <row r="1383" x14ac:dyDescent="0.25"/>
    <row r="1384" x14ac:dyDescent="0.25"/>
    <row r="1385" x14ac:dyDescent="0.25"/>
    <row r="1386" x14ac:dyDescent="0.25"/>
    <row r="1387" x14ac:dyDescent="0.25"/>
    <row r="1388" x14ac:dyDescent="0.25"/>
    <row r="1389" x14ac:dyDescent="0.25"/>
    <row r="1390" x14ac:dyDescent="0.25"/>
    <row r="1391" x14ac:dyDescent="0.25"/>
    <row r="1392" x14ac:dyDescent="0.25"/>
    <row r="1393" x14ac:dyDescent="0.25"/>
    <row r="1394" x14ac:dyDescent="0.25"/>
    <row r="1395" x14ac:dyDescent="0.25"/>
    <row r="1396" x14ac:dyDescent="0.25"/>
    <row r="1397" x14ac:dyDescent="0.25"/>
    <row r="1398" x14ac:dyDescent="0.25"/>
    <row r="1399" x14ac:dyDescent="0.25"/>
    <row r="1400" x14ac:dyDescent="0.25"/>
    <row r="1401" x14ac:dyDescent="0.25"/>
    <row r="1402" x14ac:dyDescent="0.25"/>
    <row r="1403" x14ac:dyDescent="0.25"/>
    <row r="1404" x14ac:dyDescent="0.25"/>
    <row r="1405" x14ac:dyDescent="0.25"/>
    <row r="1406" x14ac:dyDescent="0.25"/>
    <row r="1407" x14ac:dyDescent="0.25"/>
    <row r="1408" x14ac:dyDescent="0.25"/>
    <row r="1409" x14ac:dyDescent="0.25"/>
    <row r="1410" x14ac:dyDescent="0.25"/>
    <row r="1411" x14ac:dyDescent="0.25"/>
    <row r="1412" x14ac:dyDescent="0.25"/>
    <row r="1413" x14ac:dyDescent="0.25"/>
    <row r="1414" x14ac:dyDescent="0.25"/>
    <row r="1415" x14ac:dyDescent="0.25"/>
    <row r="1416" x14ac:dyDescent="0.25"/>
    <row r="1417" x14ac:dyDescent="0.25"/>
    <row r="1418" x14ac:dyDescent="0.25"/>
    <row r="1419" x14ac:dyDescent="0.25"/>
    <row r="1420" x14ac:dyDescent="0.25"/>
    <row r="1421" x14ac:dyDescent="0.25"/>
    <row r="1422" x14ac:dyDescent="0.25"/>
    <row r="1423" x14ac:dyDescent="0.25"/>
    <row r="1424" x14ac:dyDescent="0.25"/>
    <row r="1425" x14ac:dyDescent="0.25"/>
    <row r="1426" x14ac:dyDescent="0.25"/>
    <row r="1427" x14ac:dyDescent="0.25"/>
    <row r="1428" x14ac:dyDescent="0.25"/>
    <row r="1429" x14ac:dyDescent="0.25"/>
    <row r="1430" x14ac:dyDescent="0.25"/>
    <row r="1431" x14ac:dyDescent="0.25"/>
    <row r="1432" x14ac:dyDescent="0.25"/>
    <row r="1433" x14ac:dyDescent="0.25"/>
    <row r="1434" x14ac:dyDescent="0.25"/>
    <row r="1435" x14ac:dyDescent="0.25"/>
    <row r="1436" x14ac:dyDescent="0.25"/>
    <row r="1437" x14ac:dyDescent="0.25"/>
    <row r="1438" x14ac:dyDescent="0.25"/>
    <row r="1439" x14ac:dyDescent="0.25"/>
    <row r="1440" x14ac:dyDescent="0.25"/>
    <row r="1441" x14ac:dyDescent="0.25"/>
    <row r="1442" x14ac:dyDescent="0.25"/>
    <row r="1443" x14ac:dyDescent="0.25"/>
    <row r="1444" x14ac:dyDescent="0.25"/>
    <row r="1445" x14ac:dyDescent="0.25"/>
    <row r="1446" x14ac:dyDescent="0.25"/>
    <row r="1447" x14ac:dyDescent="0.25"/>
    <row r="1448" x14ac:dyDescent="0.25"/>
    <row r="1449" x14ac:dyDescent="0.25"/>
    <row r="1450" x14ac:dyDescent="0.25"/>
    <row r="1451" x14ac:dyDescent="0.25"/>
    <row r="1452" x14ac:dyDescent="0.25"/>
    <row r="1453" x14ac:dyDescent="0.25"/>
    <row r="1454" x14ac:dyDescent="0.25"/>
    <row r="1455" x14ac:dyDescent="0.25"/>
    <row r="1456" x14ac:dyDescent="0.25"/>
    <row r="1457" x14ac:dyDescent="0.25"/>
    <row r="1458" x14ac:dyDescent="0.25"/>
    <row r="1459" x14ac:dyDescent="0.25"/>
    <row r="1460" x14ac:dyDescent="0.25"/>
    <row r="1461" x14ac:dyDescent="0.25"/>
    <row r="1462" x14ac:dyDescent="0.25"/>
    <row r="1463" x14ac:dyDescent="0.25"/>
    <row r="1464" x14ac:dyDescent="0.25"/>
    <row r="1465" x14ac:dyDescent="0.25"/>
    <row r="1466" x14ac:dyDescent="0.25"/>
    <row r="1467" x14ac:dyDescent="0.25"/>
    <row r="1468" x14ac:dyDescent="0.25"/>
    <row r="1469" x14ac:dyDescent="0.25"/>
    <row r="1470" x14ac:dyDescent="0.25"/>
    <row r="1471" x14ac:dyDescent="0.25"/>
    <row r="1472" x14ac:dyDescent="0.25"/>
    <row r="1473" x14ac:dyDescent="0.25"/>
    <row r="1474" x14ac:dyDescent="0.25"/>
    <row r="1475" x14ac:dyDescent="0.25"/>
    <row r="1476" x14ac:dyDescent="0.25"/>
    <row r="1477" x14ac:dyDescent="0.25"/>
    <row r="1478" x14ac:dyDescent="0.25"/>
    <row r="1479" x14ac:dyDescent="0.25"/>
    <row r="1480" x14ac:dyDescent="0.25"/>
    <row r="1481" x14ac:dyDescent="0.25"/>
    <row r="1482" x14ac:dyDescent="0.25"/>
    <row r="1483" x14ac:dyDescent="0.25"/>
    <row r="1484" x14ac:dyDescent="0.25"/>
    <row r="1485" x14ac:dyDescent="0.25"/>
    <row r="1486" x14ac:dyDescent="0.25"/>
    <row r="1487" x14ac:dyDescent="0.25"/>
    <row r="1488" x14ac:dyDescent="0.25"/>
    <row r="1489" x14ac:dyDescent="0.25"/>
    <row r="1490" x14ac:dyDescent="0.25"/>
    <row r="1491" x14ac:dyDescent="0.25"/>
    <row r="1492" x14ac:dyDescent="0.25"/>
    <row r="1493" x14ac:dyDescent="0.25"/>
    <row r="1494" x14ac:dyDescent="0.25"/>
    <row r="1495" x14ac:dyDescent="0.25"/>
    <row r="1496" x14ac:dyDescent="0.25"/>
    <row r="1497" x14ac:dyDescent="0.25"/>
    <row r="1498" x14ac:dyDescent="0.25"/>
    <row r="1499" x14ac:dyDescent="0.25"/>
    <row r="1500" x14ac:dyDescent="0.25"/>
    <row r="1501" x14ac:dyDescent="0.25"/>
    <row r="1502" x14ac:dyDescent="0.25"/>
    <row r="1503" x14ac:dyDescent="0.25"/>
    <row r="1504" x14ac:dyDescent="0.25"/>
    <row r="1505" x14ac:dyDescent="0.25"/>
    <row r="1506" x14ac:dyDescent="0.25"/>
    <row r="1507" x14ac:dyDescent="0.25"/>
    <row r="1508" x14ac:dyDescent="0.25"/>
    <row r="1509" x14ac:dyDescent="0.25"/>
    <row r="1510" x14ac:dyDescent="0.25"/>
    <row r="1511" x14ac:dyDescent="0.25"/>
    <row r="1512" x14ac:dyDescent="0.25"/>
    <row r="1513" x14ac:dyDescent="0.25"/>
    <row r="1514" x14ac:dyDescent="0.25"/>
    <row r="1515" x14ac:dyDescent="0.25"/>
    <row r="1516" x14ac:dyDescent="0.25"/>
    <row r="1517" x14ac:dyDescent="0.25"/>
    <row r="1518" x14ac:dyDescent="0.25"/>
    <row r="1519" x14ac:dyDescent="0.25"/>
    <row r="1520" x14ac:dyDescent="0.25"/>
    <row r="1521" x14ac:dyDescent="0.25"/>
    <row r="1522" x14ac:dyDescent="0.25"/>
    <row r="1523" x14ac:dyDescent="0.25"/>
    <row r="1524" x14ac:dyDescent="0.25"/>
    <row r="1525" x14ac:dyDescent="0.25"/>
    <row r="1526" x14ac:dyDescent="0.25"/>
    <row r="1527" x14ac:dyDescent="0.25"/>
    <row r="1528" x14ac:dyDescent="0.25"/>
    <row r="1529" x14ac:dyDescent="0.25"/>
    <row r="1530" x14ac:dyDescent="0.25"/>
    <row r="1531" x14ac:dyDescent="0.25"/>
    <row r="1532" x14ac:dyDescent="0.25"/>
    <row r="1533" x14ac:dyDescent="0.25"/>
    <row r="1534" x14ac:dyDescent="0.25"/>
    <row r="1535" x14ac:dyDescent="0.25"/>
    <row r="1536" x14ac:dyDescent="0.25"/>
    <row r="1537" x14ac:dyDescent="0.25"/>
    <row r="1538" x14ac:dyDescent="0.25"/>
    <row r="1539" x14ac:dyDescent="0.25"/>
    <row r="1540" x14ac:dyDescent="0.25"/>
    <row r="1541" x14ac:dyDescent="0.25"/>
    <row r="1542" x14ac:dyDescent="0.25"/>
    <row r="1543" x14ac:dyDescent="0.25"/>
    <row r="1544" x14ac:dyDescent="0.25"/>
    <row r="1545" x14ac:dyDescent="0.25"/>
    <row r="1546" x14ac:dyDescent="0.25"/>
    <row r="1547" x14ac:dyDescent="0.25"/>
    <row r="1548" x14ac:dyDescent="0.25"/>
    <row r="1549" x14ac:dyDescent="0.25"/>
    <row r="1550" x14ac:dyDescent="0.25"/>
    <row r="1551" x14ac:dyDescent="0.25"/>
    <row r="1552" x14ac:dyDescent="0.25"/>
    <row r="1553" x14ac:dyDescent="0.25"/>
    <row r="1554" x14ac:dyDescent="0.25"/>
    <row r="1555" x14ac:dyDescent="0.25"/>
    <row r="1556" x14ac:dyDescent="0.25"/>
    <row r="1557" x14ac:dyDescent="0.25"/>
    <row r="1558" x14ac:dyDescent="0.25"/>
    <row r="1559" x14ac:dyDescent="0.25"/>
    <row r="1560" x14ac:dyDescent="0.25"/>
    <row r="1561" x14ac:dyDescent="0.25"/>
    <row r="1562" x14ac:dyDescent="0.25"/>
    <row r="1563" x14ac:dyDescent="0.25"/>
    <row r="1564" x14ac:dyDescent="0.25"/>
    <row r="1565" x14ac:dyDescent="0.25"/>
    <row r="1566" x14ac:dyDescent="0.25"/>
    <row r="1567" x14ac:dyDescent="0.25"/>
    <row r="1568" x14ac:dyDescent="0.25"/>
    <row r="1569" x14ac:dyDescent="0.25"/>
    <row r="1570" x14ac:dyDescent="0.25"/>
    <row r="1571" x14ac:dyDescent="0.25"/>
    <row r="1572" x14ac:dyDescent="0.25"/>
    <row r="1573" x14ac:dyDescent="0.25"/>
    <row r="1574" x14ac:dyDescent="0.25"/>
    <row r="1575" x14ac:dyDescent="0.25"/>
    <row r="1576" x14ac:dyDescent="0.25"/>
    <row r="1577" x14ac:dyDescent="0.25"/>
    <row r="1578" x14ac:dyDescent="0.25"/>
    <row r="1579" x14ac:dyDescent="0.25"/>
    <row r="1580" x14ac:dyDescent="0.25"/>
    <row r="1581" x14ac:dyDescent="0.25"/>
    <row r="1582" x14ac:dyDescent="0.25"/>
    <row r="1583" x14ac:dyDescent="0.25"/>
    <row r="1584" x14ac:dyDescent="0.25"/>
    <row r="1585" x14ac:dyDescent="0.25"/>
    <row r="1586" x14ac:dyDescent="0.25"/>
    <row r="1587" x14ac:dyDescent="0.25"/>
    <row r="1588" x14ac:dyDescent="0.25"/>
    <row r="1589" x14ac:dyDescent="0.25"/>
    <row r="1590" x14ac:dyDescent="0.25"/>
    <row r="1591" x14ac:dyDescent="0.25"/>
    <row r="1592" x14ac:dyDescent="0.25"/>
    <row r="1593" x14ac:dyDescent="0.25"/>
    <row r="1594" x14ac:dyDescent="0.25"/>
    <row r="1595" x14ac:dyDescent="0.25"/>
    <row r="1596" x14ac:dyDescent="0.25"/>
    <row r="1597" x14ac:dyDescent="0.25"/>
    <row r="1598" x14ac:dyDescent="0.25"/>
    <row r="1599" x14ac:dyDescent="0.25"/>
    <row r="1600" x14ac:dyDescent="0.25"/>
    <row r="1601" x14ac:dyDescent="0.25"/>
    <row r="1602" x14ac:dyDescent="0.25"/>
    <row r="1603" x14ac:dyDescent="0.25"/>
    <row r="1604" x14ac:dyDescent="0.25"/>
    <row r="1605" x14ac:dyDescent="0.25"/>
    <row r="1606" x14ac:dyDescent="0.25"/>
    <row r="1607" x14ac:dyDescent="0.25"/>
    <row r="1608" x14ac:dyDescent="0.25"/>
    <row r="1609" x14ac:dyDescent="0.25"/>
    <row r="1610" x14ac:dyDescent="0.25"/>
    <row r="1611" x14ac:dyDescent="0.25"/>
    <row r="1612" x14ac:dyDescent="0.25"/>
    <row r="1613" x14ac:dyDescent="0.25"/>
    <row r="1614" x14ac:dyDescent="0.25"/>
    <row r="1615" x14ac:dyDescent="0.25"/>
    <row r="1616" x14ac:dyDescent="0.25"/>
    <row r="1617" x14ac:dyDescent="0.25"/>
    <row r="1618" x14ac:dyDescent="0.25"/>
    <row r="1619" x14ac:dyDescent="0.25"/>
    <row r="1620" x14ac:dyDescent="0.25"/>
    <row r="1621" x14ac:dyDescent="0.25"/>
    <row r="1622" x14ac:dyDescent="0.25"/>
    <row r="1623" x14ac:dyDescent="0.25"/>
    <row r="1624" x14ac:dyDescent="0.25"/>
    <row r="1625" x14ac:dyDescent="0.25"/>
    <row r="1626" x14ac:dyDescent="0.25"/>
    <row r="1627" x14ac:dyDescent="0.25"/>
    <row r="1628" x14ac:dyDescent="0.25"/>
    <row r="1629" x14ac:dyDescent="0.25"/>
    <row r="1630" x14ac:dyDescent="0.25"/>
    <row r="1631" x14ac:dyDescent="0.25"/>
    <row r="1632" x14ac:dyDescent="0.25"/>
    <row r="1633" x14ac:dyDescent="0.25"/>
    <row r="1634" x14ac:dyDescent="0.25"/>
    <row r="1635" x14ac:dyDescent="0.25"/>
    <row r="1636" x14ac:dyDescent="0.25"/>
    <row r="1637" x14ac:dyDescent="0.25"/>
    <row r="1638" x14ac:dyDescent="0.25"/>
    <row r="1639" x14ac:dyDescent="0.25"/>
    <row r="1640" x14ac:dyDescent="0.25"/>
    <row r="1641" x14ac:dyDescent="0.25"/>
    <row r="1642" x14ac:dyDescent="0.25"/>
    <row r="1643" x14ac:dyDescent="0.25"/>
    <row r="1644" x14ac:dyDescent="0.25"/>
    <row r="1645" x14ac:dyDescent="0.25"/>
    <row r="1646" x14ac:dyDescent="0.25"/>
    <row r="1647" x14ac:dyDescent="0.25"/>
    <row r="1648" x14ac:dyDescent="0.25"/>
    <row r="1649" x14ac:dyDescent="0.25"/>
    <row r="1650" x14ac:dyDescent="0.25"/>
    <row r="1651" x14ac:dyDescent="0.25"/>
    <row r="1652" x14ac:dyDescent="0.25"/>
    <row r="1653" x14ac:dyDescent="0.25"/>
    <row r="1654" x14ac:dyDescent="0.25"/>
    <row r="1655" x14ac:dyDescent="0.25"/>
    <row r="1656" x14ac:dyDescent="0.25"/>
    <row r="1657" x14ac:dyDescent="0.25"/>
    <row r="1658" x14ac:dyDescent="0.25"/>
    <row r="1659" x14ac:dyDescent="0.25"/>
    <row r="1660" x14ac:dyDescent="0.25"/>
    <row r="1661" x14ac:dyDescent="0.25"/>
    <row r="1662" x14ac:dyDescent="0.25"/>
    <row r="1663" x14ac:dyDescent="0.25"/>
    <row r="1664" x14ac:dyDescent="0.25"/>
    <row r="1665" x14ac:dyDescent="0.25"/>
    <row r="1666" x14ac:dyDescent="0.25"/>
    <row r="1667" x14ac:dyDescent="0.25"/>
    <row r="1668" x14ac:dyDescent="0.25"/>
    <row r="1669" x14ac:dyDescent="0.25"/>
    <row r="1670" x14ac:dyDescent="0.25"/>
    <row r="1671" x14ac:dyDescent="0.25"/>
    <row r="1672" x14ac:dyDescent="0.25"/>
    <row r="1673" x14ac:dyDescent="0.25"/>
    <row r="1674" x14ac:dyDescent="0.25"/>
    <row r="1675" x14ac:dyDescent="0.25"/>
    <row r="1676" x14ac:dyDescent="0.25"/>
    <row r="1677" x14ac:dyDescent="0.25"/>
    <row r="1678" x14ac:dyDescent="0.25"/>
    <row r="1679" x14ac:dyDescent="0.25"/>
    <row r="1680" x14ac:dyDescent="0.25"/>
    <row r="1681" x14ac:dyDescent="0.25"/>
    <row r="1682" x14ac:dyDescent="0.25"/>
    <row r="1683" x14ac:dyDescent="0.25"/>
    <row r="1684" x14ac:dyDescent="0.25"/>
    <row r="1685" x14ac:dyDescent="0.25"/>
    <row r="1686" x14ac:dyDescent="0.25"/>
    <row r="1687" x14ac:dyDescent="0.25"/>
    <row r="1688" x14ac:dyDescent="0.25"/>
    <row r="1689" x14ac:dyDescent="0.25"/>
    <row r="1690" x14ac:dyDescent="0.25"/>
    <row r="1691" x14ac:dyDescent="0.25"/>
    <row r="1692" x14ac:dyDescent="0.25"/>
    <row r="1693" x14ac:dyDescent="0.25"/>
    <row r="1694" x14ac:dyDescent="0.25"/>
    <row r="1695" x14ac:dyDescent="0.25"/>
    <row r="1696" x14ac:dyDescent="0.25"/>
    <row r="1697" x14ac:dyDescent="0.25"/>
    <row r="1698" x14ac:dyDescent="0.25"/>
    <row r="1699" x14ac:dyDescent="0.25"/>
    <row r="1700" x14ac:dyDescent="0.25"/>
    <row r="1701" x14ac:dyDescent="0.25"/>
    <row r="1702" x14ac:dyDescent="0.25"/>
    <row r="1703" x14ac:dyDescent="0.25"/>
    <row r="1704" x14ac:dyDescent="0.25"/>
    <row r="1705" x14ac:dyDescent="0.25"/>
    <row r="1706" x14ac:dyDescent="0.25"/>
    <row r="1707" x14ac:dyDescent="0.25"/>
    <row r="1708" x14ac:dyDescent="0.25"/>
    <row r="1709" x14ac:dyDescent="0.25"/>
    <row r="1710" x14ac:dyDescent="0.25"/>
    <row r="1711" x14ac:dyDescent="0.25"/>
    <row r="1712" x14ac:dyDescent="0.25"/>
    <row r="1713" x14ac:dyDescent="0.25"/>
    <row r="1714" x14ac:dyDescent="0.25"/>
    <row r="1715" x14ac:dyDescent="0.25"/>
    <row r="1716" x14ac:dyDescent="0.25"/>
    <row r="1717" x14ac:dyDescent="0.25"/>
    <row r="1718" x14ac:dyDescent="0.25"/>
    <row r="1719" x14ac:dyDescent="0.25"/>
    <row r="1720" x14ac:dyDescent="0.25"/>
    <row r="1721" x14ac:dyDescent="0.25"/>
    <row r="1722" x14ac:dyDescent="0.25"/>
    <row r="1723" x14ac:dyDescent="0.25"/>
    <row r="1724" x14ac:dyDescent="0.25"/>
    <row r="1725" x14ac:dyDescent="0.25"/>
    <row r="1726" x14ac:dyDescent="0.25"/>
    <row r="1727" x14ac:dyDescent="0.25"/>
    <row r="1728" x14ac:dyDescent="0.25"/>
    <row r="1729" x14ac:dyDescent="0.25"/>
    <row r="1730" x14ac:dyDescent="0.25"/>
    <row r="1731" x14ac:dyDescent="0.25"/>
    <row r="1732" x14ac:dyDescent="0.25"/>
    <row r="1733" x14ac:dyDescent="0.25"/>
    <row r="1734" x14ac:dyDescent="0.25"/>
    <row r="1735" x14ac:dyDescent="0.25"/>
    <row r="1736" x14ac:dyDescent="0.25"/>
    <row r="1737" x14ac:dyDescent="0.25"/>
    <row r="1738" x14ac:dyDescent="0.25"/>
    <row r="1739" x14ac:dyDescent="0.25"/>
    <row r="1740" x14ac:dyDescent="0.25"/>
    <row r="1741" x14ac:dyDescent="0.25"/>
    <row r="1742" x14ac:dyDescent="0.25"/>
    <row r="1743" x14ac:dyDescent="0.25"/>
    <row r="1744" x14ac:dyDescent="0.25"/>
    <row r="1745" x14ac:dyDescent="0.25"/>
    <row r="1746" x14ac:dyDescent="0.25"/>
    <row r="1747" x14ac:dyDescent="0.25"/>
    <row r="1748" x14ac:dyDescent="0.25"/>
    <row r="1749" x14ac:dyDescent="0.25"/>
    <row r="1750" x14ac:dyDescent="0.25"/>
    <row r="1751" x14ac:dyDescent="0.25"/>
    <row r="1752" x14ac:dyDescent="0.25"/>
    <row r="1753" x14ac:dyDescent="0.25"/>
    <row r="1754" x14ac:dyDescent="0.25"/>
    <row r="1755" x14ac:dyDescent="0.25"/>
    <row r="1756" x14ac:dyDescent="0.25"/>
    <row r="1757" x14ac:dyDescent="0.25"/>
    <row r="1758" x14ac:dyDescent="0.25"/>
    <row r="1759" x14ac:dyDescent="0.25"/>
    <row r="1760" x14ac:dyDescent="0.25"/>
    <row r="1761" x14ac:dyDescent="0.25"/>
    <row r="1762" x14ac:dyDescent="0.25"/>
    <row r="1763" x14ac:dyDescent="0.25"/>
    <row r="1764" x14ac:dyDescent="0.25"/>
    <row r="1765" x14ac:dyDescent="0.25"/>
    <row r="1766" x14ac:dyDescent="0.25"/>
    <row r="1767" x14ac:dyDescent="0.25"/>
    <row r="1768" x14ac:dyDescent="0.25"/>
    <row r="1769" x14ac:dyDescent="0.25"/>
    <row r="1770" x14ac:dyDescent="0.25"/>
    <row r="1771" x14ac:dyDescent="0.25"/>
    <row r="1772" x14ac:dyDescent="0.25"/>
    <row r="1773" x14ac:dyDescent="0.25"/>
    <row r="1774" x14ac:dyDescent="0.25"/>
    <row r="1775" x14ac:dyDescent="0.25"/>
    <row r="1776" x14ac:dyDescent="0.25"/>
    <row r="1777" x14ac:dyDescent="0.25"/>
    <row r="1778" x14ac:dyDescent="0.25"/>
    <row r="1779" x14ac:dyDescent="0.25"/>
    <row r="1780" x14ac:dyDescent="0.25"/>
    <row r="1781" x14ac:dyDescent="0.25"/>
    <row r="1782" x14ac:dyDescent="0.25"/>
    <row r="1783" x14ac:dyDescent="0.25"/>
    <row r="1784" x14ac:dyDescent="0.25"/>
    <row r="1785" x14ac:dyDescent="0.25"/>
    <row r="1786" x14ac:dyDescent="0.25"/>
    <row r="1787" x14ac:dyDescent="0.25"/>
    <row r="1788" x14ac:dyDescent="0.25"/>
    <row r="1789" x14ac:dyDescent="0.25"/>
    <row r="1790" x14ac:dyDescent="0.25"/>
    <row r="1791" x14ac:dyDescent="0.25"/>
    <row r="1792" x14ac:dyDescent="0.25"/>
    <row r="1793" x14ac:dyDescent="0.25"/>
    <row r="1794" x14ac:dyDescent="0.25"/>
    <row r="1795" x14ac:dyDescent="0.25"/>
    <row r="1796" x14ac:dyDescent="0.25"/>
    <row r="1797" x14ac:dyDescent="0.25"/>
    <row r="1798" x14ac:dyDescent="0.25"/>
    <row r="1799" x14ac:dyDescent="0.25"/>
    <row r="1800" x14ac:dyDescent="0.25"/>
    <row r="1801" x14ac:dyDescent="0.25"/>
    <row r="1802" x14ac:dyDescent="0.25"/>
    <row r="1803" x14ac:dyDescent="0.25"/>
    <row r="1804" x14ac:dyDescent="0.25"/>
    <row r="1805" x14ac:dyDescent="0.25"/>
    <row r="1806" x14ac:dyDescent="0.25"/>
    <row r="1807" x14ac:dyDescent="0.25"/>
    <row r="1808" x14ac:dyDescent="0.25"/>
    <row r="1809" x14ac:dyDescent="0.25"/>
    <row r="1810" x14ac:dyDescent="0.25"/>
    <row r="1811" x14ac:dyDescent="0.25"/>
    <row r="1812" x14ac:dyDescent="0.25"/>
    <row r="1813" x14ac:dyDescent="0.25"/>
    <row r="1814" x14ac:dyDescent="0.25"/>
    <row r="1815" x14ac:dyDescent="0.25"/>
    <row r="1816" x14ac:dyDescent="0.25"/>
    <row r="1817" x14ac:dyDescent="0.25"/>
    <row r="1818" x14ac:dyDescent="0.25"/>
    <row r="1819" x14ac:dyDescent="0.25"/>
    <row r="1820" x14ac:dyDescent="0.25"/>
    <row r="1821" x14ac:dyDescent="0.25"/>
    <row r="1822" x14ac:dyDescent="0.25"/>
    <row r="1823" x14ac:dyDescent="0.25"/>
    <row r="1824" x14ac:dyDescent="0.25"/>
    <row r="1825" x14ac:dyDescent="0.25"/>
    <row r="1826" x14ac:dyDescent="0.25"/>
    <row r="1827" x14ac:dyDescent="0.25"/>
    <row r="1828" x14ac:dyDescent="0.25"/>
    <row r="1829" x14ac:dyDescent="0.25"/>
    <row r="1830" x14ac:dyDescent="0.25"/>
    <row r="1831" x14ac:dyDescent="0.25"/>
    <row r="1832" x14ac:dyDescent="0.25"/>
    <row r="1833" x14ac:dyDescent="0.25"/>
    <row r="1834" x14ac:dyDescent="0.25"/>
    <row r="1835" x14ac:dyDescent="0.25"/>
    <row r="1836" x14ac:dyDescent="0.25"/>
    <row r="1837" x14ac:dyDescent="0.25"/>
    <row r="1838" x14ac:dyDescent="0.25"/>
    <row r="1839" x14ac:dyDescent="0.25"/>
    <row r="1840" x14ac:dyDescent="0.25"/>
    <row r="1841" x14ac:dyDescent="0.25"/>
    <row r="1842" x14ac:dyDescent="0.25"/>
    <row r="1843" x14ac:dyDescent="0.25"/>
    <row r="1844" x14ac:dyDescent="0.25"/>
    <row r="1845" x14ac:dyDescent="0.25"/>
    <row r="1846" x14ac:dyDescent="0.25"/>
    <row r="1847" x14ac:dyDescent="0.25"/>
    <row r="1848" x14ac:dyDescent="0.25"/>
    <row r="1849" x14ac:dyDescent="0.25"/>
    <row r="1850" x14ac:dyDescent="0.25"/>
    <row r="1851" x14ac:dyDescent="0.25"/>
    <row r="1852" x14ac:dyDescent="0.25"/>
    <row r="1853" x14ac:dyDescent="0.25"/>
    <row r="1854" x14ac:dyDescent="0.25"/>
    <row r="1855" x14ac:dyDescent="0.25"/>
    <row r="1856" x14ac:dyDescent="0.25"/>
    <row r="1857" x14ac:dyDescent="0.25"/>
    <row r="1858" x14ac:dyDescent="0.25"/>
    <row r="1859" x14ac:dyDescent="0.25"/>
    <row r="1860" x14ac:dyDescent="0.25"/>
    <row r="1861" x14ac:dyDescent="0.25"/>
    <row r="1862" x14ac:dyDescent="0.25"/>
    <row r="1863" x14ac:dyDescent="0.25"/>
    <row r="1864" x14ac:dyDescent="0.25"/>
    <row r="1865" x14ac:dyDescent="0.25"/>
    <row r="1866" x14ac:dyDescent="0.25"/>
    <row r="1867" x14ac:dyDescent="0.25"/>
    <row r="1868" x14ac:dyDescent="0.25"/>
    <row r="1869" x14ac:dyDescent="0.25"/>
    <row r="1870" x14ac:dyDescent="0.25"/>
    <row r="1871" x14ac:dyDescent="0.25"/>
    <row r="1872" x14ac:dyDescent="0.25"/>
    <row r="1873" x14ac:dyDescent="0.25"/>
    <row r="1874" x14ac:dyDescent="0.25"/>
    <row r="1875" x14ac:dyDescent="0.25"/>
    <row r="1876" x14ac:dyDescent="0.25"/>
    <row r="1877" x14ac:dyDescent="0.25"/>
    <row r="1878" x14ac:dyDescent="0.25"/>
    <row r="1879" x14ac:dyDescent="0.25"/>
    <row r="1880" x14ac:dyDescent="0.25"/>
    <row r="1881" x14ac:dyDescent="0.25"/>
    <row r="1882" x14ac:dyDescent="0.25"/>
    <row r="1883" x14ac:dyDescent="0.25"/>
    <row r="1884" x14ac:dyDescent="0.25"/>
    <row r="1885" x14ac:dyDescent="0.25"/>
    <row r="1886" x14ac:dyDescent="0.25"/>
    <row r="1887" x14ac:dyDescent="0.25"/>
    <row r="1888" x14ac:dyDescent="0.25"/>
    <row r="1889" x14ac:dyDescent="0.25"/>
    <row r="1890" x14ac:dyDescent="0.25"/>
    <row r="1891" x14ac:dyDescent="0.25"/>
    <row r="1892" x14ac:dyDescent="0.25"/>
    <row r="1893" x14ac:dyDescent="0.25"/>
    <row r="1894" x14ac:dyDescent="0.25"/>
    <row r="1895" x14ac:dyDescent="0.25"/>
    <row r="1896" x14ac:dyDescent="0.25"/>
    <row r="1897" x14ac:dyDescent="0.25"/>
    <row r="1898" x14ac:dyDescent="0.25"/>
    <row r="1899" x14ac:dyDescent="0.25"/>
    <row r="1900" x14ac:dyDescent="0.25"/>
    <row r="1901" x14ac:dyDescent="0.25"/>
    <row r="1902" x14ac:dyDescent="0.25"/>
    <row r="1903" x14ac:dyDescent="0.25"/>
    <row r="1904" x14ac:dyDescent="0.25"/>
    <row r="1905" x14ac:dyDescent="0.25"/>
    <row r="1906" x14ac:dyDescent="0.25"/>
    <row r="1907" x14ac:dyDescent="0.25"/>
    <row r="1908" x14ac:dyDescent="0.25"/>
    <row r="1909" x14ac:dyDescent="0.25"/>
    <row r="1910" x14ac:dyDescent="0.25"/>
    <row r="1911" x14ac:dyDescent="0.25"/>
    <row r="1912" x14ac:dyDescent="0.25"/>
    <row r="1913" x14ac:dyDescent="0.25"/>
    <row r="1914" x14ac:dyDescent="0.25"/>
    <row r="1915" x14ac:dyDescent="0.25"/>
    <row r="1916" x14ac:dyDescent="0.25"/>
    <row r="1917" x14ac:dyDescent="0.25"/>
    <row r="1918" x14ac:dyDescent="0.25"/>
    <row r="1919" x14ac:dyDescent="0.25"/>
    <row r="1920" x14ac:dyDescent="0.25"/>
    <row r="1921" x14ac:dyDescent="0.25"/>
    <row r="1922" x14ac:dyDescent="0.25"/>
    <row r="1923" x14ac:dyDescent="0.25"/>
    <row r="1924" x14ac:dyDescent="0.25"/>
    <row r="1925" x14ac:dyDescent="0.25"/>
    <row r="1926" x14ac:dyDescent="0.25"/>
    <row r="1927" x14ac:dyDescent="0.25"/>
    <row r="1928" x14ac:dyDescent="0.25"/>
    <row r="1929" x14ac:dyDescent="0.25"/>
    <row r="1930" x14ac:dyDescent="0.25"/>
    <row r="1931" x14ac:dyDescent="0.25"/>
    <row r="1932" x14ac:dyDescent="0.25"/>
    <row r="1933" x14ac:dyDescent="0.25"/>
    <row r="1934" x14ac:dyDescent="0.25"/>
    <row r="1935" x14ac:dyDescent="0.25"/>
    <row r="1936" x14ac:dyDescent="0.25"/>
    <row r="1937" x14ac:dyDescent="0.25"/>
    <row r="1938" x14ac:dyDescent="0.25"/>
    <row r="1939" x14ac:dyDescent="0.25"/>
    <row r="1940" x14ac:dyDescent="0.25"/>
    <row r="1941" x14ac:dyDescent="0.25"/>
    <row r="1942" x14ac:dyDescent="0.25"/>
    <row r="1943" x14ac:dyDescent="0.25"/>
    <row r="1944" x14ac:dyDescent="0.25"/>
    <row r="1945" x14ac:dyDescent="0.25"/>
    <row r="1946" x14ac:dyDescent="0.25"/>
    <row r="1947" x14ac:dyDescent="0.25"/>
    <row r="1948" x14ac:dyDescent="0.25"/>
    <row r="1949" x14ac:dyDescent="0.25"/>
    <row r="1950" x14ac:dyDescent="0.25"/>
    <row r="1951" x14ac:dyDescent="0.25"/>
    <row r="1952" x14ac:dyDescent="0.25"/>
    <row r="1953" x14ac:dyDescent="0.25"/>
    <row r="1954" x14ac:dyDescent="0.25"/>
    <row r="1955" x14ac:dyDescent="0.25"/>
    <row r="1956" x14ac:dyDescent="0.25"/>
    <row r="1957" x14ac:dyDescent="0.25"/>
    <row r="1958" x14ac:dyDescent="0.25"/>
    <row r="1959" x14ac:dyDescent="0.25"/>
    <row r="1960" x14ac:dyDescent="0.25"/>
    <row r="1961" x14ac:dyDescent="0.25"/>
    <row r="1962" x14ac:dyDescent="0.25"/>
    <row r="1963" x14ac:dyDescent="0.25"/>
    <row r="1964" x14ac:dyDescent="0.25"/>
    <row r="1965" x14ac:dyDescent="0.25"/>
    <row r="1966" x14ac:dyDescent="0.25"/>
    <row r="1967" x14ac:dyDescent="0.25"/>
    <row r="1968" x14ac:dyDescent="0.25"/>
    <row r="1969" x14ac:dyDescent="0.25"/>
    <row r="1970" x14ac:dyDescent="0.25"/>
    <row r="1971" x14ac:dyDescent="0.25"/>
    <row r="1972" x14ac:dyDescent="0.25"/>
    <row r="1973" x14ac:dyDescent="0.25"/>
    <row r="1974" x14ac:dyDescent="0.25"/>
    <row r="1975" x14ac:dyDescent="0.25"/>
    <row r="1976" x14ac:dyDescent="0.25"/>
    <row r="1977" x14ac:dyDescent="0.25"/>
    <row r="1978" x14ac:dyDescent="0.25"/>
    <row r="1979" x14ac:dyDescent="0.25"/>
    <row r="1980" x14ac:dyDescent="0.25"/>
    <row r="1981" x14ac:dyDescent="0.25"/>
    <row r="1982" x14ac:dyDescent="0.25"/>
    <row r="1983" x14ac:dyDescent="0.25"/>
    <row r="1984" x14ac:dyDescent="0.25"/>
    <row r="1985" x14ac:dyDescent="0.25"/>
    <row r="1986" x14ac:dyDescent="0.25"/>
    <row r="1987" x14ac:dyDescent="0.25"/>
    <row r="1988" x14ac:dyDescent="0.25"/>
    <row r="1989" x14ac:dyDescent="0.25"/>
    <row r="1990" x14ac:dyDescent="0.25"/>
    <row r="1991" x14ac:dyDescent="0.25"/>
    <row r="1992" x14ac:dyDescent="0.25"/>
    <row r="1993" x14ac:dyDescent="0.25"/>
    <row r="1994" x14ac:dyDescent="0.25"/>
    <row r="1995" x14ac:dyDescent="0.25"/>
    <row r="1996" x14ac:dyDescent="0.25"/>
    <row r="1997" x14ac:dyDescent="0.25"/>
    <row r="1998" x14ac:dyDescent="0.25"/>
    <row r="1999" x14ac:dyDescent="0.25"/>
    <row r="2000" x14ac:dyDescent="0.25"/>
    <row r="2001" x14ac:dyDescent="0.25"/>
    <row r="2002" x14ac:dyDescent="0.25"/>
    <row r="2003" x14ac:dyDescent="0.25"/>
    <row r="2004" x14ac:dyDescent="0.25"/>
    <row r="2005" x14ac:dyDescent="0.25"/>
    <row r="2006" x14ac:dyDescent="0.25"/>
    <row r="2007" x14ac:dyDescent="0.25"/>
    <row r="2008" x14ac:dyDescent="0.25"/>
    <row r="2009" x14ac:dyDescent="0.25"/>
    <row r="2010" x14ac:dyDescent="0.25"/>
    <row r="2011" x14ac:dyDescent="0.25"/>
    <row r="2012" x14ac:dyDescent="0.25"/>
    <row r="2013" x14ac:dyDescent="0.25"/>
    <row r="2014" x14ac:dyDescent="0.25"/>
    <row r="2015" x14ac:dyDescent="0.25"/>
    <row r="2016" x14ac:dyDescent="0.25"/>
    <row r="2017" x14ac:dyDescent="0.25"/>
    <row r="2018" x14ac:dyDescent="0.25"/>
    <row r="2019" x14ac:dyDescent="0.25"/>
    <row r="2020" x14ac:dyDescent="0.25"/>
    <row r="2021" x14ac:dyDescent="0.25"/>
    <row r="2022" x14ac:dyDescent="0.25"/>
    <row r="2023" x14ac:dyDescent="0.25"/>
    <row r="2024" x14ac:dyDescent="0.25"/>
    <row r="2025" x14ac:dyDescent="0.25"/>
    <row r="2026" x14ac:dyDescent="0.25"/>
    <row r="2027" x14ac:dyDescent="0.25"/>
    <row r="2028" x14ac:dyDescent="0.25"/>
    <row r="2029" x14ac:dyDescent="0.25"/>
    <row r="2030" x14ac:dyDescent="0.25"/>
    <row r="2031" x14ac:dyDescent="0.25"/>
    <row r="2032" x14ac:dyDescent="0.25"/>
    <row r="2033" x14ac:dyDescent="0.25"/>
    <row r="2034" x14ac:dyDescent="0.25"/>
    <row r="2035" x14ac:dyDescent="0.25"/>
    <row r="2036" x14ac:dyDescent="0.25"/>
    <row r="2037" x14ac:dyDescent="0.25"/>
    <row r="2038" x14ac:dyDescent="0.25"/>
    <row r="2039" x14ac:dyDescent="0.25"/>
    <row r="2040" x14ac:dyDescent="0.25"/>
    <row r="2041" x14ac:dyDescent="0.25"/>
    <row r="2042" x14ac:dyDescent="0.25"/>
    <row r="2043" x14ac:dyDescent="0.25"/>
    <row r="2044" x14ac:dyDescent="0.25"/>
    <row r="2045" x14ac:dyDescent="0.25"/>
    <row r="2046" x14ac:dyDescent="0.25"/>
    <row r="2047" x14ac:dyDescent="0.25"/>
    <row r="2048" x14ac:dyDescent="0.25"/>
    <row r="2049" x14ac:dyDescent="0.25"/>
    <row r="2050" x14ac:dyDescent="0.25"/>
    <row r="2051" x14ac:dyDescent="0.25"/>
    <row r="2052" x14ac:dyDescent="0.25"/>
    <row r="2053" x14ac:dyDescent="0.25"/>
    <row r="2054" x14ac:dyDescent="0.25"/>
    <row r="2055" x14ac:dyDescent="0.25"/>
    <row r="2056" x14ac:dyDescent="0.25"/>
    <row r="2057" x14ac:dyDescent="0.25"/>
    <row r="2058" x14ac:dyDescent="0.25"/>
    <row r="2059" x14ac:dyDescent="0.25"/>
    <row r="2060" x14ac:dyDescent="0.25"/>
    <row r="2061" x14ac:dyDescent="0.25"/>
    <row r="2062" x14ac:dyDescent="0.25"/>
    <row r="2063" x14ac:dyDescent="0.25"/>
    <row r="2064" x14ac:dyDescent="0.25"/>
    <row r="2065" x14ac:dyDescent="0.25"/>
    <row r="2066" x14ac:dyDescent="0.25"/>
    <row r="2067" x14ac:dyDescent="0.25"/>
    <row r="2068" x14ac:dyDescent="0.25"/>
    <row r="2069" x14ac:dyDescent="0.25"/>
    <row r="2070" x14ac:dyDescent="0.25"/>
    <row r="2071" x14ac:dyDescent="0.25"/>
    <row r="2072" x14ac:dyDescent="0.25"/>
    <row r="2073" x14ac:dyDescent="0.25"/>
    <row r="2074" x14ac:dyDescent="0.25"/>
    <row r="2075" x14ac:dyDescent="0.25"/>
    <row r="2076" x14ac:dyDescent="0.25"/>
    <row r="2077" x14ac:dyDescent="0.25"/>
    <row r="2078" x14ac:dyDescent="0.25"/>
    <row r="2079" x14ac:dyDescent="0.25"/>
    <row r="2080" x14ac:dyDescent="0.25"/>
    <row r="2081" x14ac:dyDescent="0.25"/>
    <row r="2082" x14ac:dyDescent="0.25"/>
    <row r="2083" x14ac:dyDescent="0.25"/>
    <row r="2084" x14ac:dyDescent="0.25"/>
    <row r="2085" x14ac:dyDescent="0.25"/>
    <row r="2086" x14ac:dyDescent="0.25"/>
    <row r="2087" x14ac:dyDescent="0.25"/>
    <row r="2088" x14ac:dyDescent="0.25"/>
    <row r="2089" x14ac:dyDescent="0.25"/>
    <row r="2090" x14ac:dyDescent="0.25"/>
    <row r="2091" x14ac:dyDescent="0.25"/>
    <row r="2092" x14ac:dyDescent="0.25"/>
    <row r="2093" x14ac:dyDescent="0.25"/>
    <row r="2094" x14ac:dyDescent="0.25"/>
    <row r="2095" x14ac:dyDescent="0.25"/>
    <row r="2096" x14ac:dyDescent="0.25"/>
    <row r="2097" x14ac:dyDescent="0.25"/>
    <row r="2098" x14ac:dyDescent="0.25"/>
    <row r="2099" x14ac:dyDescent="0.25"/>
    <row r="2100" x14ac:dyDescent="0.25"/>
    <row r="2101" x14ac:dyDescent="0.25"/>
    <row r="2102" x14ac:dyDescent="0.25"/>
    <row r="2103" x14ac:dyDescent="0.25"/>
    <row r="2104" x14ac:dyDescent="0.25"/>
    <row r="2105" x14ac:dyDescent="0.25"/>
    <row r="2106" x14ac:dyDescent="0.25"/>
    <row r="2107" x14ac:dyDescent="0.25"/>
    <row r="2108" x14ac:dyDescent="0.25"/>
    <row r="2109" x14ac:dyDescent="0.25"/>
    <row r="2110" x14ac:dyDescent="0.25"/>
    <row r="2111" x14ac:dyDescent="0.25"/>
    <row r="2112" x14ac:dyDescent="0.25"/>
    <row r="2113" x14ac:dyDescent="0.25"/>
    <row r="2114" x14ac:dyDescent="0.25"/>
    <row r="2115" x14ac:dyDescent="0.25"/>
    <row r="2116" x14ac:dyDescent="0.25"/>
    <row r="2117" x14ac:dyDescent="0.25"/>
    <row r="2118" x14ac:dyDescent="0.25"/>
    <row r="2119" x14ac:dyDescent="0.25"/>
    <row r="2120" x14ac:dyDescent="0.25"/>
    <row r="2121" x14ac:dyDescent="0.25"/>
    <row r="2122" x14ac:dyDescent="0.25"/>
    <row r="2123" x14ac:dyDescent="0.25"/>
    <row r="2124" x14ac:dyDescent="0.25"/>
    <row r="2125" x14ac:dyDescent="0.25"/>
    <row r="2126" x14ac:dyDescent="0.25"/>
    <row r="2127" x14ac:dyDescent="0.25"/>
    <row r="2128" x14ac:dyDescent="0.25"/>
    <row r="2129" x14ac:dyDescent="0.25"/>
    <row r="2130" x14ac:dyDescent="0.25"/>
    <row r="2131" x14ac:dyDescent="0.25"/>
    <row r="2132" x14ac:dyDescent="0.25"/>
    <row r="2133" x14ac:dyDescent="0.25"/>
    <row r="2134" x14ac:dyDescent="0.25"/>
    <row r="2135" x14ac:dyDescent="0.25"/>
    <row r="2136" x14ac:dyDescent="0.25"/>
    <row r="2137" x14ac:dyDescent="0.25"/>
    <row r="2138" x14ac:dyDescent="0.25"/>
    <row r="2139" x14ac:dyDescent="0.25"/>
    <row r="2140" x14ac:dyDescent="0.25"/>
    <row r="2141" x14ac:dyDescent="0.25"/>
    <row r="2142" x14ac:dyDescent="0.25"/>
    <row r="2143" x14ac:dyDescent="0.25"/>
    <row r="2144" x14ac:dyDescent="0.25"/>
    <row r="2145" x14ac:dyDescent="0.25"/>
    <row r="2146" x14ac:dyDescent="0.25"/>
    <row r="2147" x14ac:dyDescent="0.25"/>
    <row r="2148" x14ac:dyDescent="0.25"/>
    <row r="2149" x14ac:dyDescent="0.25"/>
    <row r="2150" x14ac:dyDescent="0.25"/>
    <row r="2151" x14ac:dyDescent="0.25"/>
    <row r="2152" x14ac:dyDescent="0.25"/>
    <row r="2153" x14ac:dyDescent="0.25"/>
    <row r="2154" x14ac:dyDescent="0.25"/>
    <row r="2155" x14ac:dyDescent="0.25"/>
    <row r="2156" x14ac:dyDescent="0.25"/>
    <row r="2157" x14ac:dyDescent="0.25"/>
    <row r="2158" x14ac:dyDescent="0.25"/>
    <row r="2159" x14ac:dyDescent="0.25"/>
    <row r="2160" x14ac:dyDescent="0.25"/>
    <row r="2161" x14ac:dyDescent="0.25"/>
    <row r="2162" x14ac:dyDescent="0.25"/>
    <row r="2163" x14ac:dyDescent="0.25"/>
    <row r="2164" x14ac:dyDescent="0.25"/>
    <row r="2165" x14ac:dyDescent="0.25"/>
    <row r="2166" x14ac:dyDescent="0.25"/>
    <row r="2167" x14ac:dyDescent="0.25"/>
    <row r="2168" x14ac:dyDescent="0.25"/>
    <row r="2169" x14ac:dyDescent="0.25"/>
    <row r="2170" x14ac:dyDescent="0.25"/>
    <row r="2171" x14ac:dyDescent="0.25"/>
    <row r="2172" x14ac:dyDescent="0.25"/>
    <row r="2173" x14ac:dyDescent="0.25"/>
    <row r="2174" x14ac:dyDescent="0.25"/>
    <row r="2175" x14ac:dyDescent="0.25"/>
    <row r="2176" x14ac:dyDescent="0.25"/>
    <row r="2177" x14ac:dyDescent="0.25"/>
    <row r="2178" x14ac:dyDescent="0.25"/>
    <row r="2179" x14ac:dyDescent="0.25"/>
    <row r="2180" x14ac:dyDescent="0.25"/>
    <row r="2181" x14ac:dyDescent="0.25"/>
    <row r="2182" x14ac:dyDescent="0.25"/>
    <row r="2183" x14ac:dyDescent="0.25"/>
    <row r="2184" x14ac:dyDescent="0.25"/>
    <row r="2185" x14ac:dyDescent="0.25"/>
    <row r="2186" x14ac:dyDescent="0.25"/>
    <row r="2187" x14ac:dyDescent="0.25"/>
    <row r="2188" x14ac:dyDescent="0.25"/>
    <row r="2189" x14ac:dyDescent="0.25"/>
    <row r="2190" x14ac:dyDescent="0.25"/>
    <row r="2191" x14ac:dyDescent="0.25"/>
    <row r="2192" x14ac:dyDescent="0.25"/>
    <row r="2193" x14ac:dyDescent="0.25"/>
    <row r="2194" x14ac:dyDescent="0.25"/>
    <row r="2195" x14ac:dyDescent="0.25"/>
    <row r="2196" x14ac:dyDescent="0.25"/>
    <row r="2197" x14ac:dyDescent="0.25"/>
    <row r="2198" x14ac:dyDescent="0.25"/>
    <row r="2199" x14ac:dyDescent="0.25"/>
    <row r="2200" x14ac:dyDescent="0.25"/>
    <row r="2201" x14ac:dyDescent="0.25"/>
    <row r="2202" x14ac:dyDescent="0.25"/>
    <row r="2203" x14ac:dyDescent="0.25"/>
    <row r="2204" x14ac:dyDescent="0.25"/>
    <row r="2205" x14ac:dyDescent="0.25"/>
    <row r="2206" x14ac:dyDescent="0.25"/>
    <row r="2207" x14ac:dyDescent="0.25"/>
    <row r="2208" x14ac:dyDescent="0.25"/>
    <row r="2209" x14ac:dyDescent="0.25"/>
    <row r="2210" x14ac:dyDescent="0.25"/>
    <row r="2211" x14ac:dyDescent="0.25"/>
    <row r="2212" x14ac:dyDescent="0.25"/>
    <row r="2213" x14ac:dyDescent="0.25"/>
    <row r="2214" x14ac:dyDescent="0.25"/>
    <row r="2215" x14ac:dyDescent="0.25"/>
    <row r="2216" x14ac:dyDescent="0.25"/>
    <row r="2217" x14ac:dyDescent="0.25"/>
    <row r="2218" x14ac:dyDescent="0.25"/>
    <row r="2219" x14ac:dyDescent="0.25"/>
    <row r="2220" x14ac:dyDescent="0.25"/>
    <row r="2221" x14ac:dyDescent="0.25"/>
    <row r="2222" x14ac:dyDescent="0.25"/>
    <row r="2223" x14ac:dyDescent="0.25"/>
    <row r="2224" x14ac:dyDescent="0.25"/>
    <row r="2225" x14ac:dyDescent="0.25"/>
    <row r="2226" x14ac:dyDescent="0.25"/>
    <row r="2227" x14ac:dyDescent="0.25"/>
    <row r="2228" x14ac:dyDescent="0.25"/>
    <row r="2229" x14ac:dyDescent="0.25"/>
    <row r="2230" x14ac:dyDescent="0.25"/>
    <row r="2231" x14ac:dyDescent="0.25"/>
    <row r="2232" x14ac:dyDescent="0.25"/>
    <row r="2233" x14ac:dyDescent="0.25"/>
    <row r="2234" x14ac:dyDescent="0.25"/>
    <row r="2235" x14ac:dyDescent="0.25"/>
    <row r="2236" x14ac:dyDescent="0.25"/>
    <row r="2237" x14ac:dyDescent="0.25"/>
    <row r="2238" x14ac:dyDescent="0.25"/>
    <row r="2239" x14ac:dyDescent="0.25"/>
    <row r="2240" x14ac:dyDescent="0.25"/>
    <row r="2241" x14ac:dyDescent="0.25"/>
    <row r="2242" x14ac:dyDescent="0.25"/>
    <row r="2243" x14ac:dyDescent="0.25"/>
    <row r="2244" x14ac:dyDescent="0.25"/>
    <row r="2245" x14ac:dyDescent="0.25"/>
    <row r="2246" x14ac:dyDescent="0.25"/>
    <row r="2247" x14ac:dyDescent="0.25"/>
    <row r="2248" x14ac:dyDescent="0.25"/>
    <row r="2249" x14ac:dyDescent="0.25"/>
    <row r="2250" x14ac:dyDescent="0.25"/>
    <row r="2251" x14ac:dyDescent="0.25"/>
    <row r="2252" x14ac:dyDescent="0.25"/>
    <row r="2253" x14ac:dyDescent="0.25"/>
    <row r="2254" x14ac:dyDescent="0.25"/>
    <row r="2255" x14ac:dyDescent="0.25"/>
    <row r="2256" x14ac:dyDescent="0.25"/>
    <row r="2257" x14ac:dyDescent="0.25"/>
    <row r="2258" x14ac:dyDescent="0.25"/>
    <row r="2259" x14ac:dyDescent="0.25"/>
    <row r="2260" x14ac:dyDescent="0.25"/>
    <row r="2261" x14ac:dyDescent="0.25"/>
    <row r="2262" x14ac:dyDescent="0.25"/>
    <row r="2263" x14ac:dyDescent="0.25"/>
    <row r="2264" x14ac:dyDescent="0.25"/>
    <row r="2265" x14ac:dyDescent="0.25"/>
    <row r="2266" x14ac:dyDescent="0.25"/>
    <row r="2267" x14ac:dyDescent="0.25"/>
    <row r="2268" x14ac:dyDescent="0.25"/>
    <row r="2269" x14ac:dyDescent="0.25"/>
    <row r="2270" x14ac:dyDescent="0.25"/>
    <row r="2271" x14ac:dyDescent="0.25"/>
    <row r="2272" x14ac:dyDescent="0.25"/>
    <row r="2273" x14ac:dyDescent="0.25"/>
    <row r="2274" x14ac:dyDescent="0.25"/>
    <row r="2275" x14ac:dyDescent="0.25"/>
    <row r="2276" x14ac:dyDescent="0.25"/>
    <row r="2277" x14ac:dyDescent="0.25"/>
    <row r="2278" x14ac:dyDescent="0.25"/>
    <row r="2279" x14ac:dyDescent="0.25"/>
    <row r="2280" x14ac:dyDescent="0.25"/>
    <row r="2281" x14ac:dyDescent="0.25"/>
    <row r="2282" x14ac:dyDescent="0.25"/>
    <row r="2283" x14ac:dyDescent="0.25"/>
    <row r="2284" x14ac:dyDescent="0.25"/>
    <row r="2285" x14ac:dyDescent="0.25"/>
    <row r="2286" x14ac:dyDescent="0.25"/>
    <row r="2287" x14ac:dyDescent="0.25"/>
    <row r="2288" x14ac:dyDescent="0.25"/>
    <row r="2289" spans="6:6" ht="6" customHeight="1" x14ac:dyDescent="0.25"/>
    <row r="2290" spans="6:6" x14ac:dyDescent="0.25">
      <c r="F2290" s="38"/>
    </row>
    <row r="2294" spans="6:6" ht="252.75" hidden="1" customHeight="1" x14ac:dyDescent="0.25"/>
    <row r="2295" spans="6:6" x14ac:dyDescent="0.25">
      <c r="F2295" s="38"/>
    </row>
    <row r="2296" spans="6:6" x14ac:dyDescent="0.25"/>
    <row r="2297" spans="6:6" x14ac:dyDescent="0.25">
      <c r="F2297" s="38">
        <f>F45+F43-'GF Revenue'!F12</f>
        <v>-67945</v>
      </c>
    </row>
    <row r="2298" spans="6:6" x14ac:dyDescent="0.25"/>
    <row r="2299" spans="6:6" x14ac:dyDescent="0.25"/>
    <row r="2300" spans="6:6" x14ac:dyDescent="0.25"/>
    <row r="2301" spans="6:6" x14ac:dyDescent="0.25"/>
    <row r="2302" spans="6:6" x14ac:dyDescent="0.25"/>
    <row r="2303" spans="6:6" x14ac:dyDescent="0.25"/>
    <row r="2304" spans="6:6" x14ac:dyDescent="0.25"/>
    <row r="2305" x14ac:dyDescent="0.25"/>
  </sheetData>
  <mergeCells count="13">
    <mergeCell ref="A5:A8"/>
    <mergeCell ref="B5:D5"/>
    <mergeCell ref="E5:E8"/>
    <mergeCell ref="F5:H6"/>
    <mergeCell ref="I5:I8"/>
    <mergeCell ref="B6:C6"/>
    <mergeCell ref="B9:D9"/>
    <mergeCell ref="F9:H9"/>
    <mergeCell ref="D1:F1"/>
    <mergeCell ref="D2:F2"/>
    <mergeCell ref="D3:F3"/>
    <mergeCell ref="D4:F4"/>
    <mergeCell ref="G4:I4"/>
  </mergeCells>
  <pageMargins left="0.24" right="0.21" top="0.26" bottom="0.25" header="0" footer="0"/>
  <pageSetup orientation="landscape" horizontalDpi="1200" r:id="rId1"/>
  <headerFooter alignWithMargins="0">
    <oddFooter>&amp;RPage _______</oddFooter>
  </headerFooter>
  <rowBreaks count="1" manualBreakCount="1">
    <brk id="47" max="16383" man="1"/>
  </rowBreaks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87215-1812-4B31-B3B2-489E27A49D66}">
  <sheetPr>
    <tabColor rgb="FF92D050"/>
  </sheetPr>
  <dimension ref="A1:XFD2301"/>
  <sheetViews>
    <sheetView topLeftCell="A4" workbookViewId="0">
      <selection activeCell="F12" sqref="F12"/>
    </sheetView>
  </sheetViews>
  <sheetFormatPr defaultColWidth="0" defaultRowHeight="15.75" zeroHeight="1" x14ac:dyDescent="0.25"/>
  <cols>
    <col min="1" max="1" width="3.7109375" style="2" customWidth="1"/>
    <col min="2" max="3" width="15" style="2" customWidth="1"/>
    <col min="4" max="4" width="15.140625" style="1" customWidth="1"/>
    <col min="5" max="5" width="35" customWidth="1"/>
    <col min="6" max="8" width="15.28515625" customWidth="1"/>
    <col min="9" max="9" width="3.5703125" customWidth="1"/>
    <col min="10" max="10" width="1.28515625" customWidth="1"/>
    <col min="16384" max="16384" width="16.5703125" customWidth="1"/>
  </cols>
  <sheetData>
    <row r="1" spans="1:11 16383:16384" x14ac:dyDescent="0.25">
      <c r="D1" s="111" t="s">
        <v>25</v>
      </c>
      <c r="E1" s="111"/>
      <c r="F1" s="111"/>
    </row>
    <row r="2" spans="1:11 16383:16384" x14ac:dyDescent="0.25">
      <c r="B2" s="18" t="s">
        <v>12</v>
      </c>
      <c r="D2" s="112" t="s">
        <v>26</v>
      </c>
      <c r="E2" s="112"/>
      <c r="F2" s="112"/>
    </row>
    <row r="3" spans="1:11 16383:16384" x14ac:dyDescent="0.25">
      <c r="B3" s="18" t="s">
        <v>27</v>
      </c>
      <c r="D3" s="113" t="s">
        <v>57</v>
      </c>
      <c r="E3" s="113"/>
      <c r="F3" s="113"/>
    </row>
    <row r="4" spans="1:11 16383:16384" ht="15" x14ac:dyDescent="0.2">
      <c r="A4" s="19"/>
      <c r="B4" s="19"/>
      <c r="C4" s="19"/>
      <c r="D4" s="114" t="s">
        <v>29</v>
      </c>
      <c r="E4" s="114"/>
      <c r="F4" s="114"/>
      <c r="G4" s="115" t="s">
        <v>16</v>
      </c>
      <c r="H4" s="115"/>
      <c r="I4" s="115"/>
    </row>
    <row r="5" spans="1:11 16383:16384" ht="12.6" customHeight="1" x14ac:dyDescent="0.2">
      <c r="A5" s="93"/>
      <c r="B5" s="116" t="s">
        <v>0</v>
      </c>
      <c r="C5" s="117"/>
      <c r="D5" s="118"/>
      <c r="E5" s="119" t="s">
        <v>30</v>
      </c>
      <c r="F5" s="122" t="s">
        <v>202</v>
      </c>
      <c r="G5" s="123"/>
      <c r="H5" s="124"/>
      <c r="I5" s="127"/>
      <c r="J5" s="61"/>
    </row>
    <row r="6" spans="1:11 16383:16384" ht="12.6" customHeight="1" x14ac:dyDescent="0.2">
      <c r="A6" s="94"/>
      <c r="B6" s="130" t="s">
        <v>1</v>
      </c>
      <c r="C6" s="131"/>
      <c r="D6" s="20" t="s">
        <v>31</v>
      </c>
      <c r="E6" s="120"/>
      <c r="F6" s="125"/>
      <c r="G6" s="121"/>
      <c r="H6" s="126"/>
      <c r="I6" s="128"/>
      <c r="J6" s="61"/>
    </row>
    <row r="7" spans="1:11 16383:16384" ht="12.6" customHeight="1" x14ac:dyDescent="0.2">
      <c r="A7" s="94"/>
      <c r="B7" s="20" t="s">
        <v>32</v>
      </c>
      <c r="C7" s="20" t="s">
        <v>33</v>
      </c>
      <c r="D7" s="21" t="s">
        <v>34</v>
      </c>
      <c r="E7" s="120"/>
      <c r="F7" s="20" t="s">
        <v>60</v>
      </c>
      <c r="G7" s="20" t="s">
        <v>36</v>
      </c>
      <c r="H7" s="20" t="s">
        <v>37</v>
      </c>
      <c r="I7" s="128"/>
      <c r="J7" s="61"/>
    </row>
    <row r="8" spans="1:11 16383:16384" ht="12.6" customHeight="1" x14ac:dyDescent="0.2">
      <c r="A8" s="95"/>
      <c r="B8" s="22" t="s">
        <v>180</v>
      </c>
      <c r="C8" s="22" t="s">
        <v>199</v>
      </c>
      <c r="D8" s="22" t="s">
        <v>200</v>
      </c>
      <c r="E8" s="121"/>
      <c r="F8" s="22" t="s">
        <v>38</v>
      </c>
      <c r="G8" s="22" t="s">
        <v>39</v>
      </c>
      <c r="H8" s="22" t="s">
        <v>40</v>
      </c>
      <c r="I8" s="129"/>
      <c r="J8" s="61"/>
    </row>
    <row r="9" spans="1:11 16383:16384" s="25" customFormat="1" ht="12" customHeight="1" x14ac:dyDescent="0.2">
      <c r="A9" s="8"/>
      <c r="B9" s="110"/>
      <c r="C9" s="110"/>
      <c r="D9" s="110"/>
      <c r="E9" s="23" t="s">
        <v>41</v>
      </c>
      <c r="F9" s="110"/>
      <c r="G9" s="110"/>
      <c r="H9" s="110"/>
      <c r="I9" s="59"/>
      <c r="J9" s="62"/>
      <c r="K9" s="50"/>
      <c r="XFC9" s="51"/>
      <c r="XFD9" s="66"/>
    </row>
    <row r="10" spans="1:11 16383:16384" s="25" customFormat="1" ht="12" customHeight="1" x14ac:dyDescent="0.2">
      <c r="A10" s="7">
        <v>1</v>
      </c>
      <c r="B10" s="16">
        <v>45863.66</v>
      </c>
      <c r="C10" s="16">
        <v>35853</v>
      </c>
      <c r="D10" s="16">
        <v>50000</v>
      </c>
      <c r="E10" s="11" t="s">
        <v>58</v>
      </c>
      <c r="F10" s="16">
        <v>52000</v>
      </c>
      <c r="G10" s="16"/>
      <c r="H10" s="16"/>
      <c r="I10" s="49">
        <v>1</v>
      </c>
      <c r="J10" s="62"/>
      <c r="K10" s="50"/>
      <c r="XFC10" s="51"/>
      <c r="XFD10" s="52"/>
    </row>
    <row r="11" spans="1:11 16383:16384" s="25" customFormat="1" ht="12" customHeight="1" x14ac:dyDescent="0.2">
      <c r="A11" s="7">
        <v>2</v>
      </c>
      <c r="B11" s="16">
        <v>0</v>
      </c>
      <c r="C11" s="16">
        <v>0</v>
      </c>
      <c r="D11" s="16">
        <v>0</v>
      </c>
      <c r="E11" s="11" t="s">
        <v>42</v>
      </c>
      <c r="F11" s="16">
        <v>0</v>
      </c>
      <c r="G11" s="16"/>
      <c r="H11" s="16"/>
      <c r="I11" s="49">
        <v>2</v>
      </c>
      <c r="J11" s="62"/>
      <c r="K11" s="50"/>
      <c r="XFC11" s="51"/>
      <c r="XFD11" s="52"/>
    </row>
    <row r="12" spans="1:11 16383:16384" s="25" customFormat="1" ht="12" customHeight="1" x14ac:dyDescent="0.2">
      <c r="A12" s="7">
        <v>3</v>
      </c>
      <c r="B12" s="16">
        <v>0</v>
      </c>
      <c r="C12" s="45">
        <v>0</v>
      </c>
      <c r="D12" s="16">
        <v>0</v>
      </c>
      <c r="E12" s="11" t="s">
        <v>59</v>
      </c>
      <c r="F12" s="16">
        <v>0</v>
      </c>
      <c r="G12" s="16"/>
      <c r="H12" s="16"/>
      <c r="I12" s="49">
        <v>3</v>
      </c>
      <c r="J12" s="62"/>
      <c r="K12" s="50"/>
      <c r="XFC12" s="51"/>
      <c r="XFD12" s="52"/>
    </row>
    <row r="13" spans="1:11 16383:16384" s="25" customFormat="1" ht="12" customHeight="1" x14ac:dyDescent="0.2">
      <c r="A13" s="7">
        <v>4</v>
      </c>
      <c r="B13" s="16"/>
      <c r="C13" s="13"/>
      <c r="D13" s="16">
        <v>0</v>
      </c>
      <c r="E13" s="11" t="s">
        <v>168</v>
      </c>
      <c r="F13" s="16">
        <v>0</v>
      </c>
      <c r="G13" s="13"/>
      <c r="H13" s="13"/>
      <c r="I13" s="49">
        <v>4</v>
      </c>
      <c r="J13" s="62"/>
      <c r="K13" s="50"/>
      <c r="XFC13" s="51"/>
      <c r="XFD13" s="52"/>
    </row>
    <row r="14" spans="1:11 16383:16384" s="25" customFormat="1" ht="12" customHeight="1" x14ac:dyDescent="0.2">
      <c r="A14" s="7">
        <v>5</v>
      </c>
      <c r="B14" s="16"/>
      <c r="C14" s="13"/>
      <c r="D14" s="13"/>
      <c r="E14" s="11">
        <v>5</v>
      </c>
      <c r="F14" s="13"/>
      <c r="G14" s="13"/>
      <c r="H14" s="13"/>
      <c r="I14" s="49">
        <v>5</v>
      </c>
      <c r="J14" s="62"/>
      <c r="K14" s="50"/>
      <c r="XFC14" s="51"/>
      <c r="XFD14" s="52"/>
    </row>
    <row r="15" spans="1:11 16383:16384" s="25" customFormat="1" ht="21.95" customHeight="1" x14ac:dyDescent="0.2">
      <c r="A15" s="7">
        <v>6</v>
      </c>
      <c r="B15" s="16">
        <v>45863.66</v>
      </c>
      <c r="C15" s="16">
        <f>SUM(C10:C14)</f>
        <v>35853</v>
      </c>
      <c r="D15" s="16">
        <v>50000</v>
      </c>
      <c r="E15" s="11" t="s">
        <v>131</v>
      </c>
      <c r="F15" s="16">
        <f>SUM(F10:F14)</f>
        <v>52000</v>
      </c>
      <c r="G15" s="16"/>
      <c r="H15" s="16"/>
      <c r="I15" s="49">
        <v>6</v>
      </c>
      <c r="J15" s="62"/>
      <c r="K15" s="50"/>
      <c r="XFC15" s="51"/>
      <c r="XFD15" s="52"/>
    </row>
    <row r="16" spans="1:11 16383:16384" s="25" customFormat="1" ht="12" customHeight="1" x14ac:dyDescent="0.2">
      <c r="A16" s="8" t="s">
        <v>16</v>
      </c>
      <c r="B16" s="72"/>
      <c r="C16" s="72"/>
      <c r="D16" s="72"/>
      <c r="E16" s="23" t="s">
        <v>45</v>
      </c>
      <c r="F16" s="72"/>
      <c r="G16" s="72"/>
      <c r="H16" s="72"/>
      <c r="I16" s="54" t="s">
        <v>16</v>
      </c>
      <c r="J16" s="62"/>
      <c r="K16" s="50"/>
      <c r="XFC16" s="51"/>
      <c r="XFD16" s="52"/>
    </row>
    <row r="17" spans="1:11 16383:16384" s="25" customFormat="1" ht="12" customHeight="1" x14ac:dyDescent="0.2">
      <c r="A17" s="7">
        <v>7</v>
      </c>
      <c r="B17" s="16">
        <v>12455.81</v>
      </c>
      <c r="C17" s="16">
        <v>15857</v>
      </c>
      <c r="D17" s="16">
        <v>15000</v>
      </c>
      <c r="E17" s="11" t="s">
        <v>132</v>
      </c>
      <c r="F17" s="16">
        <v>15000</v>
      </c>
      <c r="G17" s="16"/>
      <c r="H17" s="16"/>
      <c r="I17" s="49">
        <v>7</v>
      </c>
      <c r="J17" s="62"/>
      <c r="K17" s="50"/>
      <c r="XFC17" s="51"/>
      <c r="XFD17" s="52"/>
    </row>
    <row r="18" spans="1:11 16383:16384" s="25" customFormat="1" ht="12" customHeight="1" x14ac:dyDescent="0.2">
      <c r="A18" s="7">
        <v>8</v>
      </c>
      <c r="B18" s="16">
        <v>15356.85</v>
      </c>
      <c r="C18" s="16">
        <v>12689</v>
      </c>
      <c r="D18" s="16">
        <v>16900</v>
      </c>
      <c r="E18" s="11" t="s">
        <v>133</v>
      </c>
      <c r="F18" s="16">
        <f>3600+300+13000</f>
        <v>16900</v>
      </c>
      <c r="G18" s="16"/>
      <c r="H18" s="16"/>
      <c r="I18" s="49">
        <v>8</v>
      </c>
      <c r="J18" s="62"/>
      <c r="K18" s="50"/>
      <c r="XFC18" s="51"/>
      <c r="XFD18" s="52"/>
    </row>
    <row r="19" spans="1:11 16383:16384" s="25" customFormat="1" ht="12" customHeight="1" x14ac:dyDescent="0.2">
      <c r="A19" s="7">
        <v>9</v>
      </c>
      <c r="B19" s="16">
        <v>10015</v>
      </c>
      <c r="C19" s="16">
        <v>15234</v>
      </c>
      <c r="D19" s="16">
        <v>16970</v>
      </c>
      <c r="E19" s="11" t="s">
        <v>134</v>
      </c>
      <c r="F19" s="16">
        <f>16500+470</f>
        <v>16970</v>
      </c>
      <c r="G19" s="16"/>
      <c r="H19" s="16"/>
      <c r="I19" s="49">
        <v>9</v>
      </c>
      <c r="J19" s="62"/>
      <c r="K19" s="50"/>
      <c r="XFC19" s="51"/>
      <c r="XFD19" s="84">
        <v>0.08</v>
      </c>
    </row>
    <row r="20" spans="1:11 16383:16384" s="25" customFormat="1" ht="12" customHeight="1" x14ac:dyDescent="0.2">
      <c r="A20" s="7">
        <v>10</v>
      </c>
      <c r="B20" s="16">
        <v>11060.12</v>
      </c>
      <c r="C20" s="16">
        <v>11281</v>
      </c>
      <c r="D20" s="16">
        <v>8000</v>
      </c>
      <c r="E20" s="11" t="s">
        <v>135</v>
      </c>
      <c r="F20" s="16">
        <v>8000</v>
      </c>
      <c r="G20" s="16"/>
      <c r="H20" s="16"/>
      <c r="I20" s="49">
        <v>10</v>
      </c>
      <c r="J20" s="62"/>
      <c r="K20" s="50"/>
      <c r="XFC20" s="51"/>
      <c r="XFD20" s="53"/>
    </row>
    <row r="21" spans="1:11 16383:16384" s="25" customFormat="1" ht="12" customHeight="1" x14ac:dyDescent="0.2">
      <c r="A21" s="7">
        <v>11</v>
      </c>
      <c r="B21" s="16">
        <v>16945.48</v>
      </c>
      <c r="C21" s="16">
        <v>7175</v>
      </c>
      <c r="D21" s="16">
        <v>12000</v>
      </c>
      <c r="E21" s="11" t="s">
        <v>136</v>
      </c>
      <c r="F21" s="16">
        <v>12000</v>
      </c>
      <c r="G21" s="16"/>
      <c r="H21" s="16"/>
      <c r="I21" s="49">
        <v>11</v>
      </c>
      <c r="J21" s="62"/>
      <c r="K21" s="50"/>
      <c r="XFC21" s="51"/>
      <c r="XFD21" s="52"/>
    </row>
    <row r="22" spans="1:11 16383:16384" s="25" customFormat="1" ht="12" customHeight="1" x14ac:dyDescent="0.2">
      <c r="A22" s="7">
        <v>12</v>
      </c>
      <c r="B22" s="16">
        <v>1669.41</v>
      </c>
      <c r="C22" s="16">
        <v>2386</v>
      </c>
      <c r="D22" s="16">
        <v>2500</v>
      </c>
      <c r="E22" s="11" t="s">
        <v>137</v>
      </c>
      <c r="F22" s="16">
        <v>2500</v>
      </c>
      <c r="G22" s="16"/>
      <c r="H22" s="16"/>
      <c r="I22" s="49">
        <v>12</v>
      </c>
      <c r="J22" s="62"/>
      <c r="K22" s="50"/>
      <c r="XFC22" s="51"/>
      <c r="XFD22" s="53"/>
    </row>
    <row r="23" spans="1:11 16383:16384" s="25" customFormat="1" ht="12" customHeight="1" x14ac:dyDescent="0.2">
      <c r="A23" s="7">
        <v>13</v>
      </c>
      <c r="B23" s="16">
        <v>1599.37</v>
      </c>
      <c r="C23" s="16">
        <v>1941</v>
      </c>
      <c r="D23" s="16">
        <v>2500</v>
      </c>
      <c r="E23" s="11" t="s">
        <v>147</v>
      </c>
      <c r="F23" s="16">
        <v>2500</v>
      </c>
      <c r="G23" s="16"/>
      <c r="H23" s="16"/>
      <c r="I23" s="49">
        <v>13</v>
      </c>
      <c r="J23" s="62"/>
      <c r="K23" s="50"/>
      <c r="XFC23" s="51"/>
      <c r="XFD23" s="53"/>
    </row>
    <row r="24" spans="1:11 16383:16384" s="25" customFormat="1" ht="12" customHeight="1" x14ac:dyDescent="0.2">
      <c r="A24" s="7">
        <v>14</v>
      </c>
      <c r="B24" s="16"/>
      <c r="C24" s="16"/>
      <c r="D24" s="16"/>
      <c r="E24" s="11">
        <v>14</v>
      </c>
      <c r="F24" s="16"/>
      <c r="G24" s="16"/>
      <c r="H24" s="16"/>
      <c r="I24" s="49">
        <v>14</v>
      </c>
      <c r="J24" s="62"/>
      <c r="K24" s="50"/>
      <c r="XFC24" s="51"/>
      <c r="XFD24" s="52"/>
    </row>
    <row r="25" spans="1:11 16383:16384" s="25" customFormat="1" ht="21.95" customHeight="1" x14ac:dyDescent="0.2">
      <c r="A25" s="7">
        <v>15</v>
      </c>
      <c r="B25" s="16">
        <v>69102.040000000008</v>
      </c>
      <c r="C25" s="16">
        <f>SUM(C17:C24)</f>
        <v>66563</v>
      </c>
      <c r="D25" s="16">
        <v>73870</v>
      </c>
      <c r="E25" s="11" t="s">
        <v>138</v>
      </c>
      <c r="F25" s="16">
        <f>SUM(F17:F24)</f>
        <v>73870</v>
      </c>
      <c r="G25" s="16"/>
      <c r="H25" s="16"/>
      <c r="I25" s="49">
        <v>15</v>
      </c>
      <c r="J25" s="62"/>
      <c r="K25" s="50"/>
      <c r="XFC25" s="51"/>
      <c r="XFD25" s="52"/>
    </row>
    <row r="26" spans="1:11 16383:16384" s="25" customFormat="1" ht="12" customHeight="1" x14ac:dyDescent="0.2">
      <c r="A26" s="8" t="s">
        <v>16</v>
      </c>
      <c r="B26" s="72"/>
      <c r="C26" s="72"/>
      <c r="D26" s="72"/>
      <c r="E26" s="23" t="s">
        <v>54</v>
      </c>
      <c r="F26" s="72"/>
      <c r="G26" s="72"/>
      <c r="H26" s="72"/>
      <c r="I26" s="54"/>
      <c r="J26" s="62"/>
      <c r="K26" s="50"/>
      <c r="XFC26" s="51"/>
      <c r="XFD26" s="52"/>
    </row>
    <row r="27" spans="1:11 16383:16384" s="25" customFormat="1" ht="12" customHeight="1" x14ac:dyDescent="0.2">
      <c r="A27" s="7">
        <v>16</v>
      </c>
      <c r="B27" s="13"/>
      <c r="C27" s="13"/>
      <c r="D27" s="13"/>
      <c r="E27" s="11">
        <v>16</v>
      </c>
      <c r="F27" s="13"/>
      <c r="G27" s="13"/>
      <c r="H27" s="13"/>
      <c r="I27" s="49">
        <v>16</v>
      </c>
      <c r="J27" s="62"/>
      <c r="K27" s="50"/>
      <c r="XFC27" s="51"/>
      <c r="XFD27" s="52"/>
    </row>
    <row r="28" spans="1:11 16383:16384" s="25" customFormat="1" ht="12" customHeight="1" x14ac:dyDescent="0.2">
      <c r="A28" s="7">
        <v>17</v>
      </c>
      <c r="B28" s="13"/>
      <c r="C28" s="13"/>
      <c r="D28" s="13"/>
      <c r="E28" s="11">
        <v>17</v>
      </c>
      <c r="F28" s="13"/>
      <c r="G28" s="13"/>
      <c r="H28" s="13"/>
      <c r="I28" s="49">
        <v>17</v>
      </c>
      <c r="J28" s="62"/>
      <c r="K28" s="50"/>
      <c r="XFC28" s="51"/>
      <c r="XFD28" s="52"/>
    </row>
    <row r="29" spans="1:11 16383:16384" s="25" customFormat="1" ht="12" customHeight="1" x14ac:dyDescent="0.2">
      <c r="A29" s="7">
        <v>18</v>
      </c>
      <c r="B29" s="13"/>
      <c r="C29" s="13"/>
      <c r="D29" s="13"/>
      <c r="E29" s="11">
        <v>18</v>
      </c>
      <c r="F29" s="13"/>
      <c r="G29" s="13"/>
      <c r="H29" s="13"/>
      <c r="I29" s="49">
        <v>18</v>
      </c>
      <c r="J29" s="62"/>
      <c r="K29" s="50"/>
      <c r="XFC29" s="51"/>
      <c r="XFD29" s="52"/>
    </row>
    <row r="30" spans="1:11 16383:16384" s="25" customFormat="1" ht="12" customHeight="1" x14ac:dyDescent="0.2">
      <c r="A30" s="7">
        <v>19</v>
      </c>
      <c r="B30" s="13"/>
      <c r="C30" s="13"/>
      <c r="D30" s="13"/>
      <c r="E30" s="11">
        <v>19</v>
      </c>
      <c r="F30" s="13"/>
      <c r="G30" s="13"/>
      <c r="H30" s="13"/>
      <c r="I30" s="49">
        <v>19</v>
      </c>
      <c r="J30" s="62"/>
      <c r="K30" s="50"/>
      <c r="XFC30" s="51"/>
      <c r="XFD30" s="52"/>
    </row>
    <row r="31" spans="1:11 16383:16384" s="25" customFormat="1" ht="12" customHeight="1" x14ac:dyDescent="0.2">
      <c r="A31" s="7">
        <v>20</v>
      </c>
      <c r="B31" s="13"/>
      <c r="C31" s="13"/>
      <c r="D31" s="13"/>
      <c r="E31" s="11">
        <v>20</v>
      </c>
      <c r="F31" s="13"/>
      <c r="G31" s="13"/>
      <c r="H31" s="13"/>
      <c r="I31" s="49">
        <v>20</v>
      </c>
      <c r="J31" s="62"/>
      <c r="K31" s="50"/>
      <c r="XFC31" s="51"/>
      <c r="XFD31" s="52"/>
    </row>
    <row r="32" spans="1:11 16383:16384" s="25" customFormat="1" ht="12" customHeight="1" x14ac:dyDescent="0.2">
      <c r="A32" s="7">
        <v>21</v>
      </c>
      <c r="B32" s="13"/>
      <c r="C32" s="13"/>
      <c r="D32" s="13"/>
      <c r="E32" s="11">
        <v>21</v>
      </c>
      <c r="F32" s="13"/>
      <c r="G32" s="13"/>
      <c r="H32" s="13"/>
      <c r="I32" s="49">
        <v>21</v>
      </c>
      <c r="J32" s="62"/>
      <c r="K32" s="50"/>
      <c r="XFC32" s="51"/>
      <c r="XFD32" s="52"/>
    </row>
    <row r="33" spans="1:11 16383:16384" s="25" customFormat="1" ht="21.95" customHeight="1" x14ac:dyDescent="0.2">
      <c r="A33" s="7">
        <v>22</v>
      </c>
      <c r="B33" s="13">
        <v>0</v>
      </c>
      <c r="C33" s="13">
        <f>SUM(C27:C32)</f>
        <v>0</v>
      </c>
      <c r="D33" s="13">
        <v>0</v>
      </c>
      <c r="E33" s="11" t="s">
        <v>139</v>
      </c>
      <c r="F33" s="13">
        <f>SUM(F27:F32)</f>
        <v>0</v>
      </c>
      <c r="G33" s="13"/>
      <c r="H33" s="13"/>
      <c r="I33" s="49">
        <v>22</v>
      </c>
      <c r="J33" s="62"/>
      <c r="K33" s="50"/>
      <c r="XFC33" s="51"/>
      <c r="XFD33" s="52"/>
    </row>
    <row r="34" spans="1:11 16383:16384" s="25" customFormat="1" ht="12" customHeight="1" x14ac:dyDescent="0.2">
      <c r="A34" s="8" t="s">
        <v>16</v>
      </c>
      <c r="B34" s="72"/>
      <c r="C34" s="72"/>
      <c r="D34" s="72"/>
      <c r="E34" s="23" t="s">
        <v>55</v>
      </c>
      <c r="F34" s="72"/>
      <c r="G34" s="72"/>
      <c r="H34" s="72"/>
      <c r="I34" s="54" t="s">
        <v>16</v>
      </c>
      <c r="J34" s="62"/>
      <c r="K34" s="50"/>
      <c r="XFC34" s="51"/>
      <c r="XFD34" s="52"/>
    </row>
    <row r="35" spans="1:11 16383:16384" s="25" customFormat="1" ht="12" customHeight="1" x14ac:dyDescent="0.2">
      <c r="A35" s="7">
        <v>23</v>
      </c>
      <c r="B35" s="13"/>
      <c r="C35" s="13"/>
      <c r="D35" s="13"/>
      <c r="E35" s="11">
        <v>23</v>
      </c>
      <c r="F35" s="13"/>
      <c r="G35" s="13"/>
      <c r="H35" s="13"/>
      <c r="I35" s="49">
        <v>23</v>
      </c>
      <c r="J35" s="62"/>
      <c r="K35" s="50"/>
      <c r="XFC35" s="51"/>
      <c r="XFD35" s="52"/>
    </row>
    <row r="36" spans="1:11 16383:16384" s="25" customFormat="1" ht="12" customHeight="1" x14ac:dyDescent="0.2">
      <c r="A36" s="7">
        <v>24</v>
      </c>
      <c r="B36" s="13"/>
      <c r="C36" s="13"/>
      <c r="D36" s="13"/>
      <c r="E36" s="11">
        <v>24</v>
      </c>
      <c r="F36" s="13"/>
      <c r="G36" s="13"/>
      <c r="H36" s="13"/>
      <c r="I36" s="49">
        <v>24</v>
      </c>
      <c r="J36" s="62"/>
      <c r="K36" s="50"/>
      <c r="XFC36" s="51"/>
      <c r="XFD36" s="52"/>
    </row>
    <row r="37" spans="1:11 16383:16384" s="25" customFormat="1" ht="12" customHeight="1" x14ac:dyDescent="0.2">
      <c r="A37" s="7">
        <v>25</v>
      </c>
      <c r="B37" s="13"/>
      <c r="C37" s="13"/>
      <c r="D37" s="13"/>
      <c r="E37" s="11">
        <v>25</v>
      </c>
      <c r="F37" s="13"/>
      <c r="G37" s="13"/>
      <c r="H37" s="13"/>
      <c r="I37" s="49">
        <v>25</v>
      </c>
      <c r="J37" s="62"/>
      <c r="K37" s="50"/>
      <c r="XFC37" s="51"/>
      <c r="XFD37" s="52"/>
    </row>
    <row r="38" spans="1:11 16383:16384" s="25" customFormat="1" ht="12" customHeight="1" x14ac:dyDescent="0.2">
      <c r="A38" s="7">
        <v>26</v>
      </c>
      <c r="B38" s="27">
        <v>0</v>
      </c>
      <c r="C38" s="27">
        <f>SUM(C35:C37)</f>
        <v>0</v>
      </c>
      <c r="D38" s="27">
        <v>0</v>
      </c>
      <c r="E38" s="11" t="s">
        <v>140</v>
      </c>
      <c r="F38" s="27">
        <f>SUM(F35:F37)</f>
        <v>0</v>
      </c>
      <c r="G38" s="27"/>
      <c r="H38" s="27"/>
      <c r="I38" s="49">
        <v>26</v>
      </c>
      <c r="J38" s="62"/>
      <c r="K38" s="50"/>
      <c r="XFC38" s="51"/>
      <c r="XFD38" s="52"/>
    </row>
    <row r="39" spans="1:11 16383:16384" s="25" customFormat="1" ht="12" customHeight="1" x14ac:dyDescent="0.2">
      <c r="A39" s="7">
        <v>27</v>
      </c>
      <c r="B39" s="29"/>
      <c r="C39" s="30"/>
      <c r="D39" s="27"/>
      <c r="E39" s="31" t="s">
        <v>141</v>
      </c>
      <c r="F39" s="27"/>
      <c r="G39" s="27"/>
      <c r="H39" s="27"/>
      <c r="I39" s="49">
        <v>27</v>
      </c>
      <c r="J39" s="62"/>
      <c r="K39" s="50"/>
      <c r="XFC39" s="51"/>
      <c r="XFD39" s="52"/>
    </row>
    <row r="40" spans="1:11 16383:16384" s="25" customFormat="1" ht="12" customHeight="1" x14ac:dyDescent="0.2">
      <c r="A40" s="7">
        <v>28</v>
      </c>
      <c r="B40" s="13">
        <v>0</v>
      </c>
      <c r="C40" s="13">
        <v>0</v>
      </c>
      <c r="D40" s="14"/>
      <c r="E40" s="7" t="s">
        <v>142</v>
      </c>
      <c r="F40" s="14"/>
      <c r="G40" s="14"/>
      <c r="H40" s="14"/>
      <c r="I40" s="49">
        <v>28</v>
      </c>
      <c r="J40" s="62"/>
      <c r="K40" s="50"/>
      <c r="XFC40" s="51"/>
      <c r="XFD40" s="52"/>
    </row>
    <row r="41" spans="1:11 16383:16384" s="25" customFormat="1" ht="12" customHeight="1" x14ac:dyDescent="0.2">
      <c r="A41" s="7">
        <v>29</v>
      </c>
      <c r="B41" s="14"/>
      <c r="C41" s="14"/>
      <c r="D41" s="27"/>
      <c r="E41" s="32" t="s">
        <v>143</v>
      </c>
      <c r="F41" s="27"/>
      <c r="G41" s="27"/>
      <c r="H41" s="27"/>
      <c r="I41" s="49">
        <v>29</v>
      </c>
      <c r="J41" s="62"/>
      <c r="K41" s="50"/>
      <c r="XFC41" s="51"/>
      <c r="XFD41" s="52"/>
    </row>
    <row r="42" spans="1:11 16383:16384" s="25" customFormat="1" ht="21.95" customHeight="1" x14ac:dyDescent="0.2">
      <c r="A42" s="7">
        <v>30</v>
      </c>
      <c r="B42" s="16">
        <v>114965.70000000001</v>
      </c>
      <c r="C42" s="16">
        <f>+C15+C25+C33+C38+C40+C41</f>
        <v>102416</v>
      </c>
      <c r="D42" s="16">
        <v>123870</v>
      </c>
      <c r="E42" s="11" t="s">
        <v>144</v>
      </c>
      <c r="F42" s="16">
        <f>+F15+F25+F33+F38+F39+F40+F41</f>
        <v>125870</v>
      </c>
      <c r="G42" s="16"/>
      <c r="H42" s="16"/>
      <c r="I42" s="49">
        <v>30</v>
      </c>
      <c r="J42" s="62"/>
      <c r="K42" s="50"/>
      <c r="XFC42" s="51"/>
      <c r="XFD42" s="52"/>
    </row>
    <row r="43" spans="1:11 16383:16384" s="25" customFormat="1" ht="12" customHeight="1" x14ac:dyDescent="0.25">
      <c r="A43" s="2"/>
      <c r="B43" s="2"/>
      <c r="C43" s="2"/>
      <c r="D43" s="1"/>
      <c r="E43"/>
      <c r="F43"/>
      <c r="G43"/>
      <c r="H43"/>
      <c r="I43"/>
      <c r="J43"/>
      <c r="XFC43" s="51"/>
      <c r="XFD43"/>
    </row>
    <row r="44" spans="1:11 16383:16384" s="25" customFormat="1" ht="12" customHeight="1" x14ac:dyDescent="0.25">
      <c r="A44" s="2"/>
      <c r="B44" s="2"/>
      <c r="C44" s="2"/>
      <c r="D44" s="1"/>
      <c r="E44"/>
      <c r="F44"/>
      <c r="G44"/>
      <c r="H44"/>
      <c r="I44"/>
      <c r="J44"/>
      <c r="XFC44" s="51"/>
      <c r="XFD44"/>
    </row>
    <row r="45" spans="1:11 16383:16384" s="25" customFormat="1" ht="20.100000000000001" customHeight="1" x14ac:dyDescent="0.25">
      <c r="A45" s="2"/>
      <c r="B45" s="2"/>
      <c r="C45" s="2"/>
      <c r="D45" s="1"/>
      <c r="E45"/>
      <c r="F45"/>
      <c r="G45"/>
      <c r="H45"/>
      <c r="I45"/>
      <c r="J45"/>
      <c r="XFC45" s="51"/>
      <c r="XFD45" s="68"/>
    </row>
    <row r="46" spans="1:11 16383:16384" ht="15" customHeight="1" x14ac:dyDescent="0.25"/>
    <row r="47" spans="1:11 16383:16384" ht="10.7" hidden="1" customHeight="1" x14ac:dyDescent="0.25"/>
    <row r="48" spans="1:11 16383:16384" ht="10.7" hidden="1" customHeight="1" x14ac:dyDescent="0.25"/>
    <row r="49" ht="10.7" hidden="1" customHeight="1" x14ac:dyDescent="0.25"/>
    <row r="50" ht="10.7" hidden="1" customHeight="1" x14ac:dyDescent="0.25"/>
    <row r="51" ht="10.7" hidden="1" customHeight="1" x14ac:dyDescent="0.25"/>
    <row r="52" ht="10.7" hidden="1" customHeight="1" x14ac:dyDescent="0.25"/>
    <row r="53" ht="10.7" hidden="1" customHeight="1" x14ac:dyDescent="0.25"/>
    <row r="54" ht="10.7" hidden="1" customHeight="1" x14ac:dyDescent="0.25"/>
    <row r="55" ht="10.7" hidden="1" customHeight="1" x14ac:dyDescent="0.25"/>
    <row r="56" ht="9.9499999999999993" hidden="1" customHeight="1" x14ac:dyDescent="0.25"/>
    <row r="57" ht="9.9499999999999993" hidden="1" customHeight="1" x14ac:dyDescent="0.25"/>
    <row r="58" ht="9.9499999999999993" hidden="1" customHeight="1" x14ac:dyDescent="0.25"/>
    <row r="59" ht="9.9499999999999993" hidden="1" customHeight="1" x14ac:dyDescent="0.25"/>
    <row r="60" ht="9.9499999999999993" hidden="1" customHeight="1" x14ac:dyDescent="0.25"/>
    <row r="61" ht="9.9499999999999993" hidden="1" customHeight="1" x14ac:dyDescent="0.25"/>
    <row r="62" ht="9.9499999999999993" hidden="1" customHeight="1" x14ac:dyDescent="0.25"/>
    <row r="65" x14ac:dyDescent="0.25"/>
    <row r="2289" x14ac:dyDescent="0.25"/>
    <row r="2290" ht="252.75" hidden="1" customHeight="1" x14ac:dyDescent="0.25"/>
    <row r="2291" x14ac:dyDescent="0.25"/>
    <row r="2292" x14ac:dyDescent="0.25"/>
    <row r="2293" x14ac:dyDescent="0.25"/>
    <row r="2294" x14ac:dyDescent="0.25"/>
    <row r="2295" x14ac:dyDescent="0.25"/>
    <row r="2296" x14ac:dyDescent="0.25"/>
    <row r="2297" x14ac:dyDescent="0.25"/>
    <row r="2298" x14ac:dyDescent="0.25"/>
    <row r="2299" x14ac:dyDescent="0.25"/>
    <row r="2300" x14ac:dyDescent="0.25"/>
    <row r="2301" x14ac:dyDescent="0.25"/>
  </sheetData>
  <mergeCells count="13">
    <mergeCell ref="A5:A8"/>
    <mergeCell ref="B5:D5"/>
    <mergeCell ref="E5:E8"/>
    <mergeCell ref="F5:H6"/>
    <mergeCell ref="I5:I8"/>
    <mergeCell ref="B6:C6"/>
    <mergeCell ref="B9:D9"/>
    <mergeCell ref="F9:H9"/>
    <mergeCell ref="D1:F1"/>
    <mergeCell ref="D2:F2"/>
    <mergeCell ref="D3:F3"/>
    <mergeCell ref="D4:F4"/>
    <mergeCell ref="G4:I4"/>
  </mergeCells>
  <pageMargins left="0.24" right="0.21" top="0.26" bottom="0.25" header="0" footer="0"/>
  <pageSetup orientation="landscape" horizontalDpi="1200" r:id="rId1"/>
  <headerFooter alignWithMargins="0">
    <oddFooter>&amp;RPage _______</oddFooter>
  </headerFooter>
  <colBreaks count="1" manualBreakCount="1">
    <brk id="1638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FB778-41B9-4673-8177-6CDB96BEA77D}">
  <sheetPr>
    <tabColor rgb="FF92D050"/>
  </sheetPr>
  <dimension ref="A1:K2290"/>
  <sheetViews>
    <sheetView topLeftCell="A7" workbookViewId="0">
      <selection activeCell="F12" sqref="F12"/>
    </sheetView>
  </sheetViews>
  <sheetFormatPr defaultColWidth="0" defaultRowHeight="15.75" zeroHeight="1" x14ac:dyDescent="0.25"/>
  <cols>
    <col min="1" max="1" width="3.7109375" style="2" customWidth="1"/>
    <col min="2" max="2" width="14.42578125" style="2" customWidth="1"/>
    <col min="3" max="3" width="14.140625" style="2" customWidth="1"/>
    <col min="4" max="4" width="14.140625" style="1" customWidth="1"/>
    <col min="5" max="5" width="36" customWidth="1"/>
    <col min="6" max="6" width="14.42578125" customWidth="1"/>
    <col min="7" max="7" width="14.140625" customWidth="1"/>
    <col min="8" max="8" width="15.7109375" customWidth="1"/>
    <col min="9" max="9" width="4.140625" customWidth="1"/>
    <col min="10" max="10" width="1" customWidth="1"/>
    <col min="11" max="11" width="22.42578125" customWidth="1"/>
  </cols>
  <sheetData>
    <row r="1" spans="1:11" x14ac:dyDescent="0.25">
      <c r="A1" s="136"/>
      <c r="B1" s="136"/>
      <c r="E1" s="6" t="s">
        <v>61</v>
      </c>
      <c r="G1" s="89"/>
      <c r="H1" s="89"/>
    </row>
    <row r="2" spans="1:11" x14ac:dyDescent="0.25">
      <c r="A2" s="111" t="s">
        <v>12</v>
      </c>
      <c r="B2" s="136"/>
      <c r="E2" s="6" t="s">
        <v>62</v>
      </c>
      <c r="G2" s="89"/>
      <c r="H2" s="89"/>
    </row>
    <row r="3" spans="1:11" x14ac:dyDescent="0.25">
      <c r="A3" s="111" t="s">
        <v>63</v>
      </c>
      <c r="B3" s="136"/>
      <c r="E3" s="35" t="s">
        <v>64</v>
      </c>
      <c r="G3" s="139"/>
      <c r="H3" s="139"/>
    </row>
    <row r="4" spans="1:11" x14ac:dyDescent="0.25">
      <c r="A4" s="136"/>
      <c r="B4" s="136"/>
      <c r="E4" s="15"/>
      <c r="F4" s="85" t="s">
        <v>29</v>
      </c>
      <c r="G4" s="85"/>
      <c r="H4" s="85"/>
    </row>
    <row r="5" spans="1:11" ht="15.75" customHeight="1" x14ac:dyDescent="0.2">
      <c r="A5" s="93"/>
      <c r="B5" s="133" t="s">
        <v>0</v>
      </c>
      <c r="C5" s="137"/>
      <c r="D5" s="134"/>
      <c r="E5" s="138" t="s">
        <v>65</v>
      </c>
      <c r="F5" s="133" t="s">
        <v>205</v>
      </c>
      <c r="G5" s="99"/>
      <c r="H5" s="100"/>
      <c r="I5" s="127"/>
      <c r="J5" s="58"/>
      <c r="K5" s="89"/>
    </row>
    <row r="6" spans="1:11" ht="15.75" customHeight="1" x14ac:dyDescent="0.2">
      <c r="A6" s="94"/>
      <c r="B6" s="133" t="s">
        <v>1</v>
      </c>
      <c r="C6" s="134"/>
      <c r="D6" s="96" t="s">
        <v>204</v>
      </c>
      <c r="E6" s="109"/>
      <c r="F6" s="105" t="s">
        <v>2</v>
      </c>
      <c r="G6" s="105" t="s">
        <v>3</v>
      </c>
      <c r="H6" s="105" t="s">
        <v>4</v>
      </c>
      <c r="I6" s="128"/>
      <c r="J6" s="58"/>
      <c r="K6" s="89"/>
    </row>
    <row r="7" spans="1:11" ht="15.75" customHeight="1" x14ac:dyDescent="0.2">
      <c r="A7" s="94"/>
      <c r="B7" s="105" t="s">
        <v>203</v>
      </c>
      <c r="C7" s="105" t="s">
        <v>197</v>
      </c>
      <c r="D7" s="135"/>
      <c r="E7" s="109"/>
      <c r="F7" s="106"/>
      <c r="G7" s="109"/>
      <c r="H7" s="106"/>
      <c r="I7" s="128"/>
      <c r="J7" s="58"/>
      <c r="K7" s="89"/>
    </row>
    <row r="8" spans="1:11" ht="15.75" customHeight="1" x14ac:dyDescent="0.2">
      <c r="A8" s="95"/>
      <c r="B8" s="106"/>
      <c r="C8" s="106"/>
      <c r="D8" s="97"/>
      <c r="E8" s="109"/>
      <c r="F8" s="106"/>
      <c r="G8" s="109"/>
      <c r="H8" s="106"/>
      <c r="I8" s="129"/>
      <c r="J8" s="58"/>
      <c r="K8" s="89"/>
    </row>
    <row r="9" spans="1:11" ht="12.6" customHeight="1" x14ac:dyDescent="0.2">
      <c r="A9" s="8"/>
      <c r="B9" s="14"/>
      <c r="C9" s="14"/>
      <c r="D9" s="14"/>
      <c r="E9" s="17" t="s">
        <v>10</v>
      </c>
      <c r="F9" s="24"/>
      <c r="G9" s="24"/>
      <c r="H9" s="24"/>
      <c r="I9" s="54" t="s">
        <v>16</v>
      </c>
      <c r="J9" s="63"/>
      <c r="K9" s="64"/>
    </row>
    <row r="10" spans="1:11" ht="12.6" customHeight="1" x14ac:dyDescent="0.2">
      <c r="A10" s="7">
        <v>1</v>
      </c>
      <c r="B10" s="13"/>
      <c r="C10" s="13"/>
      <c r="D10" s="13"/>
      <c r="E10" s="36" t="s">
        <v>66</v>
      </c>
      <c r="F10" s="16"/>
      <c r="G10" s="16"/>
      <c r="H10" s="16"/>
      <c r="I10" s="49">
        <v>1</v>
      </c>
      <c r="J10" s="62"/>
      <c r="K10" s="52"/>
    </row>
    <row r="11" spans="1:11" ht="12.6" customHeight="1" x14ac:dyDescent="0.2">
      <c r="A11" s="7">
        <v>2</v>
      </c>
      <c r="B11" s="16">
        <v>17488</v>
      </c>
      <c r="C11" s="16">
        <v>19491</v>
      </c>
      <c r="D11" s="16">
        <v>20000</v>
      </c>
      <c r="E11" s="36" t="s">
        <v>67</v>
      </c>
      <c r="F11" s="16">
        <v>28000</v>
      </c>
      <c r="G11" s="16"/>
      <c r="H11" s="16"/>
      <c r="I11" s="49">
        <v>2</v>
      </c>
      <c r="J11" s="62"/>
      <c r="K11" s="52"/>
    </row>
    <row r="12" spans="1:11" ht="12.6" customHeight="1" x14ac:dyDescent="0.2">
      <c r="A12" s="7">
        <v>3</v>
      </c>
      <c r="B12" s="13"/>
      <c r="C12" s="13"/>
      <c r="D12" s="16"/>
      <c r="E12" s="36" t="s">
        <v>68</v>
      </c>
      <c r="F12" s="16"/>
      <c r="G12" s="16"/>
      <c r="H12" s="16"/>
      <c r="I12" s="49">
        <v>3</v>
      </c>
      <c r="J12" s="62"/>
      <c r="K12" s="52"/>
    </row>
    <row r="13" spans="1:11" ht="12.6" customHeight="1" x14ac:dyDescent="0.2">
      <c r="A13" s="7">
        <v>4</v>
      </c>
      <c r="B13" s="16">
        <v>1712.89</v>
      </c>
      <c r="C13" s="16">
        <v>724</v>
      </c>
      <c r="D13" s="16">
        <v>800</v>
      </c>
      <c r="E13" s="11" t="s">
        <v>69</v>
      </c>
      <c r="F13" s="16">
        <v>700</v>
      </c>
      <c r="G13" s="16"/>
      <c r="H13" s="16"/>
      <c r="I13" s="49">
        <v>4</v>
      </c>
      <c r="J13" s="62"/>
      <c r="K13" s="52"/>
    </row>
    <row r="14" spans="1:11" ht="12.6" customHeight="1" x14ac:dyDescent="0.2">
      <c r="A14" s="7">
        <v>5</v>
      </c>
      <c r="B14" s="16">
        <v>4000</v>
      </c>
      <c r="C14" s="16">
        <v>4000</v>
      </c>
      <c r="D14" s="16">
        <v>4000</v>
      </c>
      <c r="E14" s="11" t="s">
        <v>70</v>
      </c>
      <c r="F14" s="16">
        <v>4000</v>
      </c>
      <c r="G14" s="16"/>
      <c r="H14" s="16"/>
      <c r="I14" s="49">
        <v>5</v>
      </c>
      <c r="J14" s="62"/>
      <c r="K14" s="52"/>
    </row>
    <row r="15" spans="1:11" ht="12.6" customHeight="1" x14ac:dyDescent="0.2">
      <c r="A15" s="7">
        <v>6</v>
      </c>
      <c r="B15" s="13"/>
      <c r="C15" s="13"/>
      <c r="D15" s="16"/>
      <c r="E15" s="11" t="s">
        <v>116</v>
      </c>
      <c r="F15" s="16"/>
      <c r="G15" s="16"/>
      <c r="H15" s="16"/>
      <c r="I15" s="49">
        <v>6</v>
      </c>
      <c r="J15" s="62"/>
      <c r="K15" s="52"/>
    </row>
    <row r="16" spans="1:11" ht="12.6" customHeight="1" x14ac:dyDescent="0.2">
      <c r="A16" s="7">
        <v>7</v>
      </c>
      <c r="B16" s="13"/>
      <c r="C16" s="13"/>
      <c r="D16" s="16"/>
      <c r="E16" s="11">
        <v>7</v>
      </c>
      <c r="F16" s="13"/>
      <c r="G16" s="13"/>
      <c r="H16" s="13"/>
      <c r="I16" s="49">
        <v>7</v>
      </c>
      <c r="J16" s="62"/>
      <c r="K16" s="52"/>
    </row>
    <row r="17" spans="1:11" ht="12.6" customHeight="1" x14ac:dyDescent="0.2">
      <c r="A17" s="7">
        <v>8</v>
      </c>
      <c r="B17" s="13"/>
      <c r="C17" s="13"/>
      <c r="D17" s="13"/>
      <c r="E17" s="11">
        <v>8</v>
      </c>
      <c r="F17" s="13"/>
      <c r="G17" s="13"/>
      <c r="H17" s="13"/>
      <c r="I17" s="49">
        <v>8</v>
      </c>
      <c r="J17" s="62"/>
      <c r="K17" s="52"/>
    </row>
    <row r="18" spans="1:11" ht="12.6" customHeight="1" x14ac:dyDescent="0.2">
      <c r="A18" s="7">
        <v>9</v>
      </c>
      <c r="B18" s="16">
        <f>SUM(B11:B14)</f>
        <v>23200.89</v>
      </c>
      <c r="C18" s="16">
        <f>SUM(C10:C17)</f>
        <v>24215</v>
      </c>
      <c r="D18" s="16">
        <v>24800</v>
      </c>
      <c r="E18" s="11" t="s">
        <v>71</v>
      </c>
      <c r="F18" s="16">
        <f>SUM(F10:F17)</f>
        <v>32700</v>
      </c>
      <c r="G18" s="16"/>
      <c r="H18" s="16"/>
      <c r="I18" s="49">
        <v>9</v>
      </c>
      <c r="J18" s="62"/>
      <c r="K18" s="52"/>
    </row>
    <row r="19" spans="1:11" ht="12.6" customHeight="1" x14ac:dyDescent="0.2">
      <c r="A19" s="7">
        <v>10</v>
      </c>
      <c r="B19" s="14"/>
      <c r="C19" s="13"/>
      <c r="D19" s="13"/>
      <c r="E19" s="11" t="s">
        <v>72</v>
      </c>
      <c r="F19" s="13"/>
      <c r="G19" s="13"/>
      <c r="H19" s="13"/>
      <c r="I19" s="49">
        <v>10</v>
      </c>
      <c r="J19" s="62"/>
      <c r="K19" s="52"/>
    </row>
    <row r="20" spans="1:11" ht="12.6" customHeight="1" x14ac:dyDescent="0.2">
      <c r="A20" s="7">
        <v>11</v>
      </c>
      <c r="B20" s="13"/>
      <c r="C20" s="14"/>
      <c r="D20" s="14"/>
      <c r="E20" s="11" t="s">
        <v>73</v>
      </c>
      <c r="F20" s="14"/>
      <c r="G20" s="14"/>
      <c r="H20" s="14"/>
      <c r="I20" s="49">
        <v>11</v>
      </c>
      <c r="J20" s="62"/>
      <c r="K20" s="52"/>
    </row>
    <row r="21" spans="1:11" ht="21.75" customHeight="1" x14ac:dyDescent="0.2">
      <c r="A21" s="7">
        <v>12</v>
      </c>
      <c r="B21" s="16">
        <f>+B18</f>
        <v>23200.89</v>
      </c>
      <c r="C21" s="16">
        <f>SUM(C18:C20)</f>
        <v>24215</v>
      </c>
      <c r="D21" s="16">
        <v>24800</v>
      </c>
      <c r="E21" s="11" t="s">
        <v>74</v>
      </c>
      <c r="F21" s="16">
        <f>SUM(F18:F20)</f>
        <v>32700</v>
      </c>
      <c r="G21" s="16"/>
      <c r="H21" s="16"/>
      <c r="I21" s="49">
        <v>12</v>
      </c>
      <c r="J21" s="62"/>
      <c r="K21" s="52"/>
    </row>
    <row r="22" spans="1:11" ht="12.6" customHeight="1" x14ac:dyDescent="0.2">
      <c r="A22" s="8" t="s">
        <v>16</v>
      </c>
      <c r="B22" s="14"/>
      <c r="C22" s="14"/>
      <c r="D22" s="14"/>
      <c r="E22" s="23" t="s">
        <v>75</v>
      </c>
      <c r="F22" s="14"/>
      <c r="G22" s="14"/>
      <c r="H22" s="14"/>
      <c r="I22" s="54" t="s">
        <v>16</v>
      </c>
      <c r="J22" s="63"/>
      <c r="K22" s="52"/>
    </row>
    <row r="23" spans="1:11" ht="12.6" customHeight="1" x14ac:dyDescent="0.2">
      <c r="A23" s="7">
        <v>1</v>
      </c>
      <c r="B23" s="16">
        <v>3710.26</v>
      </c>
      <c r="C23" s="16">
        <v>0</v>
      </c>
      <c r="D23" s="16">
        <v>6000</v>
      </c>
      <c r="E23" s="11" t="s">
        <v>76</v>
      </c>
      <c r="F23" s="16">
        <v>6000</v>
      </c>
      <c r="G23" s="16"/>
      <c r="H23" s="16"/>
      <c r="I23" s="49">
        <v>1</v>
      </c>
      <c r="J23" s="62"/>
      <c r="K23" s="52"/>
    </row>
    <row r="24" spans="1:11" ht="12.6" customHeight="1" x14ac:dyDescent="0.2">
      <c r="A24" s="7">
        <v>2</v>
      </c>
      <c r="B24" s="16">
        <v>0</v>
      </c>
      <c r="C24" s="16">
        <v>0</v>
      </c>
      <c r="D24" s="16">
        <v>18800</v>
      </c>
      <c r="E24" s="11" t="s">
        <v>77</v>
      </c>
      <c r="F24" s="16">
        <v>26700</v>
      </c>
      <c r="G24" s="16"/>
      <c r="H24" s="16"/>
      <c r="I24" s="49">
        <v>2</v>
      </c>
      <c r="J24" s="62"/>
      <c r="K24" s="52"/>
    </row>
    <row r="25" spans="1:11" ht="12.6" customHeight="1" x14ac:dyDescent="0.2">
      <c r="A25" s="7">
        <v>3</v>
      </c>
      <c r="B25" s="13"/>
      <c r="C25" s="13"/>
      <c r="D25" s="13"/>
      <c r="E25" s="11">
        <v>3</v>
      </c>
      <c r="F25" s="13"/>
      <c r="G25" s="13"/>
      <c r="H25" s="13"/>
      <c r="I25" s="49">
        <v>3</v>
      </c>
      <c r="J25" s="62"/>
      <c r="K25" s="52"/>
    </row>
    <row r="26" spans="1:11" ht="12.6" customHeight="1" x14ac:dyDescent="0.2">
      <c r="A26" s="7">
        <v>4</v>
      </c>
      <c r="B26" s="13"/>
      <c r="C26" s="13"/>
      <c r="D26" s="13"/>
      <c r="E26" s="11">
        <v>4</v>
      </c>
      <c r="F26" s="13"/>
      <c r="G26" s="13"/>
      <c r="H26" s="13"/>
      <c r="I26" s="49">
        <v>4</v>
      </c>
      <c r="J26" s="62"/>
      <c r="K26" s="52"/>
    </row>
    <row r="27" spans="1:11" ht="12.6" customHeight="1" x14ac:dyDescent="0.2">
      <c r="A27" s="7">
        <v>5</v>
      </c>
      <c r="B27" s="13"/>
      <c r="C27" s="13"/>
      <c r="D27" s="13"/>
      <c r="E27" s="11">
        <v>5</v>
      </c>
      <c r="F27" s="13"/>
      <c r="G27" s="13"/>
      <c r="H27" s="13"/>
      <c r="I27" s="49">
        <v>5</v>
      </c>
      <c r="J27" s="62"/>
      <c r="K27" s="52"/>
    </row>
    <row r="28" spans="1:11" ht="12.6" customHeight="1" x14ac:dyDescent="0.2">
      <c r="A28" s="7">
        <v>6</v>
      </c>
      <c r="B28" s="13"/>
      <c r="C28" s="13"/>
      <c r="D28" s="13"/>
      <c r="E28" s="11">
        <v>6</v>
      </c>
      <c r="F28" s="13"/>
      <c r="G28" s="13"/>
      <c r="H28" s="13"/>
      <c r="I28" s="49">
        <v>6</v>
      </c>
      <c r="J28" s="62"/>
      <c r="K28" s="52"/>
    </row>
    <row r="29" spans="1:11" ht="12.6" customHeight="1" x14ac:dyDescent="0.2">
      <c r="A29" s="7">
        <v>7</v>
      </c>
      <c r="B29" s="13"/>
      <c r="C29" s="13"/>
      <c r="D29" s="13"/>
      <c r="E29" s="11">
        <v>7</v>
      </c>
      <c r="F29" s="13"/>
      <c r="G29" s="13"/>
      <c r="H29" s="13"/>
      <c r="I29" s="49">
        <v>7</v>
      </c>
      <c r="J29" s="62"/>
      <c r="K29" s="52"/>
    </row>
    <row r="30" spans="1:11" ht="12.6" customHeight="1" x14ac:dyDescent="0.2">
      <c r="A30" s="7">
        <v>8</v>
      </c>
      <c r="B30" s="13"/>
      <c r="C30" s="13"/>
      <c r="D30" s="13"/>
      <c r="E30" s="11">
        <v>8</v>
      </c>
      <c r="F30" s="13"/>
      <c r="G30" s="13"/>
      <c r="H30" s="13"/>
      <c r="I30" s="49">
        <v>8</v>
      </c>
      <c r="J30" s="62"/>
      <c r="K30" s="52"/>
    </row>
    <row r="31" spans="1:11" ht="12.6" customHeight="1" x14ac:dyDescent="0.2">
      <c r="A31" s="7">
        <v>9</v>
      </c>
      <c r="B31" s="13"/>
      <c r="C31" s="13"/>
      <c r="D31" s="13"/>
      <c r="E31" s="11">
        <v>9</v>
      </c>
      <c r="F31" s="13"/>
      <c r="G31" s="13"/>
      <c r="H31" s="13"/>
      <c r="I31" s="49">
        <v>9</v>
      </c>
      <c r="J31" s="62"/>
      <c r="K31" s="52"/>
    </row>
    <row r="32" spans="1:11" ht="12.6" customHeight="1" x14ac:dyDescent="0.2">
      <c r="A32" s="7">
        <v>10</v>
      </c>
      <c r="B32" s="13"/>
      <c r="C32" s="13"/>
      <c r="D32" s="13"/>
      <c r="E32" s="11">
        <v>10</v>
      </c>
      <c r="F32" s="13"/>
      <c r="G32" s="13"/>
      <c r="H32" s="13"/>
      <c r="I32" s="49">
        <v>10</v>
      </c>
      <c r="J32" s="62"/>
      <c r="K32" s="52"/>
    </row>
    <row r="33" spans="1:11" ht="12.6" customHeight="1" x14ac:dyDescent="0.2">
      <c r="A33" s="7">
        <v>11</v>
      </c>
      <c r="B33" s="13"/>
      <c r="C33" s="13"/>
      <c r="D33" s="13"/>
      <c r="E33" s="11">
        <v>11</v>
      </c>
      <c r="F33" s="13"/>
      <c r="G33" s="13"/>
      <c r="H33" s="13"/>
      <c r="I33" s="49">
        <v>11</v>
      </c>
      <c r="J33" s="62"/>
      <c r="K33" s="52"/>
    </row>
    <row r="34" spans="1:11" ht="12.6" customHeight="1" x14ac:dyDescent="0.2">
      <c r="A34" s="7">
        <v>12</v>
      </c>
      <c r="B34" s="13"/>
      <c r="C34" s="13"/>
      <c r="D34" s="13"/>
      <c r="E34" s="11">
        <v>12</v>
      </c>
      <c r="F34" s="13"/>
      <c r="G34" s="13"/>
      <c r="H34" s="13"/>
      <c r="I34" s="49">
        <v>12</v>
      </c>
      <c r="J34" s="62"/>
      <c r="K34" s="52"/>
    </row>
    <row r="35" spans="1:11" ht="12.6" customHeight="1" x14ac:dyDescent="0.2">
      <c r="A35" s="7">
        <v>13</v>
      </c>
      <c r="B35" s="13"/>
      <c r="C35" s="13"/>
      <c r="D35" s="13"/>
      <c r="E35" s="11">
        <v>13</v>
      </c>
      <c r="F35" s="13"/>
      <c r="G35" s="13"/>
      <c r="H35" s="13"/>
      <c r="I35" s="49">
        <v>13</v>
      </c>
      <c r="J35" s="62"/>
      <c r="K35" s="52"/>
    </row>
    <row r="36" spans="1:11" ht="12.6" customHeight="1" x14ac:dyDescent="0.2">
      <c r="A36" s="7">
        <v>14</v>
      </c>
      <c r="B36" s="13"/>
      <c r="C36" s="13"/>
      <c r="D36" s="13"/>
      <c r="E36" s="11">
        <v>14</v>
      </c>
      <c r="F36" s="13"/>
      <c r="G36" s="13"/>
      <c r="H36" s="13"/>
      <c r="I36" s="49">
        <v>14</v>
      </c>
      <c r="J36" s="62"/>
      <c r="K36" s="52"/>
    </row>
    <row r="37" spans="1:11" ht="12.6" customHeight="1" x14ac:dyDescent="0.2">
      <c r="A37" s="7">
        <v>15</v>
      </c>
      <c r="B37" s="16">
        <f>23201-3710</f>
        <v>19491</v>
      </c>
      <c r="C37" s="16">
        <f>+C21-C23</f>
        <v>24215</v>
      </c>
      <c r="D37" s="14"/>
      <c r="E37" s="11" t="s">
        <v>78</v>
      </c>
      <c r="F37" s="14"/>
      <c r="G37" s="14"/>
      <c r="H37" s="14"/>
      <c r="I37" s="49">
        <v>15</v>
      </c>
      <c r="J37" s="62"/>
      <c r="K37" s="52"/>
    </row>
    <row r="38" spans="1:11" ht="12.6" customHeight="1" x14ac:dyDescent="0.2">
      <c r="A38" s="7">
        <v>16</v>
      </c>
      <c r="B38" s="14"/>
      <c r="C38" s="14"/>
      <c r="D38" s="13"/>
      <c r="E38" s="11" t="s">
        <v>79</v>
      </c>
      <c r="F38" s="13"/>
      <c r="G38" s="13"/>
      <c r="H38" s="13"/>
      <c r="I38" s="49">
        <v>16</v>
      </c>
      <c r="J38" s="62"/>
      <c r="K38" s="52"/>
    </row>
    <row r="39" spans="1:11" ht="21.75" customHeight="1" x14ac:dyDescent="0.2">
      <c r="A39" s="7">
        <v>17</v>
      </c>
      <c r="B39" s="16">
        <v>23201</v>
      </c>
      <c r="C39" s="16">
        <f>SUM(C23:C38)</f>
        <v>24215</v>
      </c>
      <c r="D39" s="16">
        <v>24800</v>
      </c>
      <c r="E39" s="11" t="s">
        <v>80</v>
      </c>
      <c r="F39" s="16">
        <f>SUM(F23:F38)</f>
        <v>32700</v>
      </c>
      <c r="G39" s="16"/>
      <c r="H39" s="16"/>
      <c r="I39" s="49">
        <v>17</v>
      </c>
      <c r="J39" s="62"/>
      <c r="K39" s="52"/>
    </row>
    <row r="40" spans="1:11" ht="12.95" customHeight="1" x14ac:dyDescent="0.25">
      <c r="E40" s="132" t="s">
        <v>19</v>
      </c>
      <c r="F40" s="132"/>
    </row>
    <row r="41" spans="1:11" ht="12.95" customHeight="1" x14ac:dyDescent="0.25"/>
    <row r="42" spans="1:11" ht="12.95" customHeight="1" x14ac:dyDescent="0.25">
      <c r="F42" s="38">
        <f>+F21-F39</f>
        <v>0</v>
      </c>
      <c r="K42" s="68"/>
    </row>
    <row r="43" spans="1:11" ht="21.75" customHeight="1" x14ac:dyDescent="0.25"/>
    <row r="44" spans="1:11" ht="15" customHeight="1" x14ac:dyDescent="0.25">
      <c r="C44" s="37"/>
    </row>
    <row r="45" spans="1:11" ht="10.5" hidden="1" customHeight="1" x14ac:dyDescent="0.25"/>
    <row r="46" spans="1:11" ht="10.5" hidden="1" customHeight="1" x14ac:dyDescent="0.25"/>
    <row r="47" spans="1:11" ht="10.5" hidden="1" customHeight="1" x14ac:dyDescent="0.25"/>
    <row r="48" spans="1:11" ht="10.5" hidden="1" customHeight="1" x14ac:dyDescent="0.25"/>
    <row r="49" ht="10.5" hidden="1" customHeight="1" x14ac:dyDescent="0.25"/>
    <row r="50" ht="10.5" hidden="1" customHeight="1" x14ac:dyDescent="0.25"/>
    <row r="51" ht="10.5" hidden="1" customHeight="1" x14ac:dyDescent="0.25"/>
    <row r="52" ht="10.5" hidden="1" customHeight="1" x14ac:dyDescent="0.25"/>
    <row r="53" ht="10.5" hidden="1" customHeight="1" x14ac:dyDescent="0.25"/>
    <row r="54" ht="9.75" hidden="1" customHeight="1" x14ac:dyDescent="0.25"/>
    <row r="55" ht="9.75" hidden="1" customHeight="1" x14ac:dyDescent="0.25"/>
    <row r="56" ht="9.75" hidden="1" customHeight="1" x14ac:dyDescent="0.25"/>
    <row r="57" ht="9.75" hidden="1" customHeight="1" x14ac:dyDescent="0.25"/>
    <row r="58" ht="9.75" hidden="1" customHeight="1" x14ac:dyDescent="0.25"/>
    <row r="59" ht="9.75" hidden="1" customHeight="1" x14ac:dyDescent="0.25"/>
    <row r="60" ht="9.75" hidden="1" customHeight="1" x14ac:dyDescent="0.25"/>
    <row r="2288" ht="252.75" hidden="1" customHeight="1" x14ac:dyDescent="0.25"/>
    <row r="2289" x14ac:dyDescent="0.25"/>
    <row r="2290" x14ac:dyDescent="0.25"/>
  </sheetData>
  <mergeCells count="22">
    <mergeCell ref="A1:B1"/>
    <mergeCell ref="G1:H1"/>
    <mergeCell ref="A2:B2"/>
    <mergeCell ref="G2:H2"/>
    <mergeCell ref="A3:B3"/>
    <mergeCell ref="G3:H3"/>
    <mergeCell ref="A4:B4"/>
    <mergeCell ref="F4:H4"/>
    <mergeCell ref="A5:A8"/>
    <mergeCell ref="B5:D5"/>
    <mergeCell ref="E5:E8"/>
    <mergeCell ref="F5:H5"/>
    <mergeCell ref="E40:F40"/>
    <mergeCell ref="I5:I8"/>
    <mergeCell ref="K5:K8"/>
    <mergeCell ref="B6:C6"/>
    <mergeCell ref="D6:D8"/>
    <mergeCell ref="F6:F8"/>
    <mergeCell ref="G6:G8"/>
    <mergeCell ref="H6:H8"/>
    <mergeCell ref="B7:B8"/>
    <mergeCell ref="C7:C8"/>
  </mergeCells>
  <pageMargins left="0.24" right="0.21" top="0.26" bottom="0.25" header="0" footer="0"/>
  <pageSetup orientation="landscape" horizontalDpi="1200" r:id="rId1"/>
  <headerFooter alignWithMargins="0">
    <oddFooter>&amp;RPage _______</oddFooter>
  </headerFooter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D6514-7430-4998-9ADC-048D1E844DAD}">
  <sheetPr>
    <tabColor rgb="FF92D050"/>
  </sheetPr>
  <dimension ref="A1:K2290"/>
  <sheetViews>
    <sheetView topLeftCell="A4" workbookViewId="0">
      <selection activeCell="F12" sqref="F12"/>
    </sheetView>
  </sheetViews>
  <sheetFormatPr defaultColWidth="0" defaultRowHeight="15.75" zeroHeight="1" x14ac:dyDescent="0.25"/>
  <cols>
    <col min="1" max="1" width="3.7109375" style="2" customWidth="1"/>
    <col min="2" max="2" width="14.42578125" style="2" customWidth="1"/>
    <col min="3" max="3" width="14.140625" style="2" customWidth="1"/>
    <col min="4" max="4" width="14.140625" style="1" customWidth="1"/>
    <col min="5" max="5" width="36" customWidth="1"/>
    <col min="6" max="6" width="12.28515625" customWidth="1"/>
    <col min="7" max="7" width="18.7109375" customWidth="1"/>
    <col min="8" max="8" width="17.5703125" customWidth="1"/>
    <col min="9" max="9" width="4.140625" customWidth="1"/>
    <col min="10" max="10" width="1" customWidth="1"/>
    <col min="11" max="11" width="16" customWidth="1"/>
  </cols>
  <sheetData>
    <row r="1" spans="1:11" x14ac:dyDescent="0.25">
      <c r="A1" s="136"/>
      <c r="B1" s="136"/>
      <c r="E1" s="6" t="s">
        <v>61</v>
      </c>
      <c r="G1" s="89"/>
      <c r="H1" s="89"/>
    </row>
    <row r="2" spans="1:11" x14ac:dyDescent="0.25">
      <c r="A2" s="111" t="s">
        <v>12</v>
      </c>
      <c r="B2" s="136"/>
      <c r="E2" s="6" t="s">
        <v>62</v>
      </c>
      <c r="G2" s="89"/>
      <c r="H2" s="89"/>
    </row>
    <row r="3" spans="1:11" x14ac:dyDescent="0.25">
      <c r="A3" s="111" t="s">
        <v>63</v>
      </c>
      <c r="B3" s="136"/>
      <c r="E3" s="35" t="s">
        <v>81</v>
      </c>
      <c r="G3" s="139"/>
      <c r="H3" s="139"/>
    </row>
    <row r="4" spans="1:11" x14ac:dyDescent="0.25">
      <c r="A4" s="136"/>
      <c r="B4" s="136"/>
      <c r="E4" s="15"/>
      <c r="F4" s="85" t="s">
        <v>29</v>
      </c>
      <c r="G4" s="85"/>
      <c r="H4" s="85"/>
    </row>
    <row r="5" spans="1:11" ht="15.75" customHeight="1" x14ac:dyDescent="0.2">
      <c r="A5" s="93"/>
      <c r="B5" s="133" t="s">
        <v>0</v>
      </c>
      <c r="C5" s="137"/>
      <c r="D5" s="134"/>
      <c r="E5" s="138" t="s">
        <v>65</v>
      </c>
      <c r="F5" s="133" t="s">
        <v>205</v>
      </c>
      <c r="G5" s="99"/>
      <c r="H5" s="100"/>
      <c r="I5" s="127"/>
      <c r="J5" s="58"/>
      <c r="K5" s="89"/>
    </row>
    <row r="6" spans="1:11" ht="15.75" customHeight="1" x14ac:dyDescent="0.2">
      <c r="A6" s="94"/>
      <c r="B6" s="133" t="s">
        <v>1</v>
      </c>
      <c r="C6" s="134"/>
      <c r="D6" s="96" t="s">
        <v>204</v>
      </c>
      <c r="E6" s="109"/>
      <c r="F6" s="105" t="s">
        <v>2</v>
      </c>
      <c r="G6" s="105" t="s">
        <v>3</v>
      </c>
      <c r="H6" s="105" t="s">
        <v>4</v>
      </c>
      <c r="I6" s="128"/>
      <c r="J6" s="58"/>
      <c r="K6" s="89"/>
    </row>
    <row r="7" spans="1:11" ht="15.75" customHeight="1" x14ac:dyDescent="0.2">
      <c r="A7" s="94"/>
      <c r="B7" s="105" t="s">
        <v>203</v>
      </c>
      <c r="C7" s="105" t="s">
        <v>197</v>
      </c>
      <c r="D7" s="135"/>
      <c r="E7" s="109"/>
      <c r="F7" s="106"/>
      <c r="G7" s="109"/>
      <c r="H7" s="106"/>
      <c r="I7" s="128"/>
      <c r="J7" s="58"/>
      <c r="K7" s="89"/>
    </row>
    <row r="8" spans="1:11" ht="15.75" customHeight="1" x14ac:dyDescent="0.2">
      <c r="A8" s="95"/>
      <c r="B8" s="106"/>
      <c r="C8" s="106"/>
      <c r="D8" s="97"/>
      <c r="E8" s="109"/>
      <c r="F8" s="106"/>
      <c r="G8" s="109"/>
      <c r="H8" s="106"/>
      <c r="I8" s="129"/>
      <c r="J8" s="58"/>
      <c r="K8" s="89"/>
    </row>
    <row r="9" spans="1:11" ht="12.6" customHeight="1" x14ac:dyDescent="0.2">
      <c r="A9" s="8"/>
      <c r="B9" s="14"/>
      <c r="C9" s="14"/>
      <c r="D9" s="14"/>
      <c r="E9" s="17" t="s">
        <v>10</v>
      </c>
      <c r="F9" s="24"/>
      <c r="G9" s="24"/>
      <c r="H9" s="24"/>
      <c r="I9" s="54" t="s">
        <v>16</v>
      </c>
      <c r="J9" s="63"/>
      <c r="K9" s="64"/>
    </row>
    <row r="10" spans="1:11" ht="12.6" customHeight="1" x14ac:dyDescent="0.2">
      <c r="A10" s="7">
        <v>1</v>
      </c>
      <c r="B10" s="13"/>
      <c r="C10" s="13"/>
      <c r="D10" s="13"/>
      <c r="E10" s="36" t="s">
        <v>66</v>
      </c>
      <c r="F10" s="13"/>
      <c r="G10" s="13"/>
      <c r="H10" s="13"/>
      <c r="I10" s="49">
        <v>1</v>
      </c>
      <c r="J10" s="62"/>
      <c r="K10" s="53"/>
    </row>
    <row r="11" spans="1:11" ht="12.6" customHeight="1" x14ac:dyDescent="0.2">
      <c r="A11" s="7">
        <v>2</v>
      </c>
      <c r="B11" s="16">
        <v>7951</v>
      </c>
      <c r="C11" s="16">
        <v>12258</v>
      </c>
      <c r="D11" s="16">
        <v>9000</v>
      </c>
      <c r="E11" s="36" t="s">
        <v>67</v>
      </c>
      <c r="F11" s="16">
        <v>16300</v>
      </c>
      <c r="G11" s="16"/>
      <c r="H11" s="16"/>
      <c r="I11" s="49">
        <v>2</v>
      </c>
      <c r="J11" s="62"/>
      <c r="K11" s="53"/>
    </row>
    <row r="12" spans="1:11" ht="12.6" customHeight="1" x14ac:dyDescent="0.2">
      <c r="A12" s="7">
        <v>3</v>
      </c>
      <c r="B12" s="13"/>
      <c r="C12" s="16"/>
      <c r="D12" s="16"/>
      <c r="E12" s="36" t="s">
        <v>68</v>
      </c>
      <c r="F12" s="13"/>
      <c r="G12" s="13"/>
      <c r="H12" s="13"/>
      <c r="I12" s="49">
        <v>3</v>
      </c>
      <c r="J12" s="62"/>
      <c r="K12" s="53"/>
    </row>
    <row r="13" spans="1:11" ht="12.6" customHeight="1" x14ac:dyDescent="0.2">
      <c r="A13" s="7">
        <v>4</v>
      </c>
      <c r="B13" s="26">
        <v>307.2</v>
      </c>
      <c r="C13" s="16">
        <v>223</v>
      </c>
      <c r="D13" s="16">
        <v>200</v>
      </c>
      <c r="E13" s="11" t="s">
        <v>82</v>
      </c>
      <c r="F13" s="13">
        <v>200</v>
      </c>
      <c r="G13" s="13"/>
      <c r="H13" s="13"/>
      <c r="I13" s="49">
        <v>4</v>
      </c>
      <c r="J13" s="62"/>
      <c r="K13" s="53"/>
    </row>
    <row r="14" spans="1:11" ht="12.6" customHeight="1" x14ac:dyDescent="0.2">
      <c r="A14" s="7">
        <v>5</v>
      </c>
      <c r="B14" s="16">
        <v>4000</v>
      </c>
      <c r="C14" s="16">
        <v>4000</v>
      </c>
      <c r="D14" s="16">
        <v>4000</v>
      </c>
      <c r="E14" s="11" t="s">
        <v>70</v>
      </c>
      <c r="F14" s="16">
        <v>4000</v>
      </c>
      <c r="G14" s="16"/>
      <c r="H14" s="16"/>
      <c r="I14" s="49">
        <v>5</v>
      </c>
      <c r="J14" s="62"/>
      <c r="K14" s="53"/>
    </row>
    <row r="15" spans="1:11" ht="12.6" customHeight="1" x14ac:dyDescent="0.2">
      <c r="A15" s="7">
        <v>6</v>
      </c>
      <c r="B15" s="13"/>
      <c r="C15" s="16"/>
      <c r="D15" s="16"/>
      <c r="E15" s="11" t="s">
        <v>122</v>
      </c>
      <c r="F15" s="13"/>
      <c r="G15" s="13"/>
      <c r="H15" s="13"/>
      <c r="I15" s="49">
        <v>6</v>
      </c>
      <c r="J15" s="62"/>
      <c r="K15" s="53"/>
    </row>
    <row r="16" spans="1:11" ht="12.6" customHeight="1" x14ac:dyDescent="0.2">
      <c r="A16" s="7">
        <v>7</v>
      </c>
      <c r="B16" s="13"/>
      <c r="C16" s="16"/>
      <c r="D16" s="16"/>
      <c r="E16" s="11" t="s">
        <v>121</v>
      </c>
      <c r="F16" s="13"/>
      <c r="G16" s="13"/>
      <c r="H16" s="13"/>
      <c r="I16" s="49">
        <v>7</v>
      </c>
      <c r="J16" s="62"/>
      <c r="K16" s="53"/>
    </row>
    <row r="17" spans="1:11" ht="12.6" customHeight="1" x14ac:dyDescent="0.2">
      <c r="A17" s="7">
        <v>8</v>
      </c>
      <c r="B17" s="13"/>
      <c r="C17" s="16"/>
      <c r="D17" s="16"/>
      <c r="E17" s="11">
        <v>8</v>
      </c>
      <c r="F17" s="13"/>
      <c r="G17" s="13"/>
      <c r="H17" s="13"/>
      <c r="I17" s="49">
        <v>8</v>
      </c>
      <c r="J17" s="62"/>
      <c r="K17" s="53"/>
    </row>
    <row r="18" spans="1:11" ht="12.6" customHeight="1" x14ac:dyDescent="0.2">
      <c r="A18" s="7">
        <v>9</v>
      </c>
      <c r="B18" s="16">
        <f>SUM(B11:B15)</f>
        <v>12258.2</v>
      </c>
      <c r="C18" s="16">
        <f>SUM(C10:C17)</f>
        <v>16481</v>
      </c>
      <c r="D18" s="16">
        <v>13200</v>
      </c>
      <c r="E18" s="11" t="s">
        <v>71</v>
      </c>
      <c r="F18" s="16">
        <f t="shared" ref="F18" si="0">SUM(F10:F17)</f>
        <v>20500</v>
      </c>
      <c r="G18" s="16"/>
      <c r="H18" s="16"/>
      <c r="I18" s="49">
        <v>9</v>
      </c>
      <c r="J18" s="62"/>
      <c r="K18" s="53"/>
    </row>
    <row r="19" spans="1:11" ht="12.6" customHeight="1" x14ac:dyDescent="0.2">
      <c r="A19" s="7">
        <v>10</v>
      </c>
      <c r="B19" s="14"/>
      <c r="C19" s="16"/>
      <c r="D19" s="13"/>
      <c r="E19" s="11" t="s">
        <v>72</v>
      </c>
      <c r="F19" s="13"/>
      <c r="G19" s="13"/>
      <c r="H19" s="13"/>
      <c r="I19" s="49">
        <v>10</v>
      </c>
      <c r="J19" s="62"/>
      <c r="K19" s="53"/>
    </row>
    <row r="20" spans="1:11" ht="12.6" customHeight="1" x14ac:dyDescent="0.2">
      <c r="A20" s="7">
        <v>11</v>
      </c>
      <c r="B20" s="13"/>
      <c r="C20" s="14"/>
      <c r="D20" s="14"/>
      <c r="E20" s="11" t="s">
        <v>73</v>
      </c>
      <c r="F20" s="14"/>
      <c r="G20" s="14"/>
      <c r="H20" s="14"/>
      <c r="I20" s="49">
        <v>11</v>
      </c>
      <c r="J20" s="62"/>
      <c r="K20" s="53"/>
    </row>
    <row r="21" spans="1:11" ht="21.75" customHeight="1" x14ac:dyDescent="0.2">
      <c r="A21" s="7">
        <v>12</v>
      </c>
      <c r="B21" s="16">
        <v>12258</v>
      </c>
      <c r="C21" s="16">
        <f>SUM(C18:C20)</f>
        <v>16481</v>
      </c>
      <c r="D21" s="16">
        <v>13200</v>
      </c>
      <c r="E21" s="11" t="s">
        <v>74</v>
      </c>
      <c r="F21" s="16">
        <f>SUM(F18:F20)</f>
        <v>20500</v>
      </c>
      <c r="G21" s="16"/>
      <c r="H21" s="16"/>
      <c r="I21" s="49">
        <v>12</v>
      </c>
      <c r="J21" s="62"/>
      <c r="K21" s="53"/>
    </row>
    <row r="22" spans="1:11" ht="12.6" customHeight="1" x14ac:dyDescent="0.2">
      <c r="A22" s="8" t="s">
        <v>16</v>
      </c>
      <c r="B22" s="14"/>
      <c r="C22" s="14"/>
      <c r="D22" s="14"/>
      <c r="E22" s="23" t="s">
        <v>75</v>
      </c>
      <c r="F22" s="14"/>
      <c r="G22" s="14"/>
      <c r="H22" s="14"/>
      <c r="I22" s="54" t="s">
        <v>16</v>
      </c>
      <c r="J22" s="63"/>
      <c r="K22" s="53"/>
    </row>
    <row r="23" spans="1:11" ht="12.6" customHeight="1" x14ac:dyDescent="0.2">
      <c r="A23" s="7">
        <v>1</v>
      </c>
      <c r="B23" s="16">
        <v>0</v>
      </c>
      <c r="C23" s="16">
        <v>3520</v>
      </c>
      <c r="D23" s="16">
        <v>3000</v>
      </c>
      <c r="E23" s="11" t="s">
        <v>76</v>
      </c>
      <c r="F23" s="16">
        <v>6000</v>
      </c>
      <c r="G23" s="16"/>
      <c r="H23" s="16"/>
      <c r="I23" s="49">
        <v>1</v>
      </c>
      <c r="J23" s="62"/>
      <c r="K23" s="53"/>
    </row>
    <row r="24" spans="1:11" ht="12.6" customHeight="1" x14ac:dyDescent="0.2">
      <c r="A24" s="7">
        <v>2</v>
      </c>
      <c r="B24" s="16">
        <v>0</v>
      </c>
      <c r="C24" s="16">
        <v>0</v>
      </c>
      <c r="D24" s="16">
        <v>10200</v>
      </c>
      <c r="E24" s="11" t="s">
        <v>77</v>
      </c>
      <c r="F24" s="16">
        <v>14500</v>
      </c>
      <c r="G24" s="16"/>
      <c r="H24" s="16"/>
      <c r="I24" s="49">
        <v>2</v>
      </c>
      <c r="J24" s="62"/>
      <c r="K24" s="53"/>
    </row>
    <row r="25" spans="1:11" ht="12.6" customHeight="1" x14ac:dyDescent="0.2">
      <c r="A25" s="7">
        <v>3</v>
      </c>
      <c r="B25" s="13"/>
      <c r="C25" s="16"/>
      <c r="D25" s="13"/>
      <c r="E25" s="11">
        <v>3</v>
      </c>
      <c r="F25" s="13"/>
      <c r="G25" s="13"/>
      <c r="H25" s="13"/>
      <c r="I25" s="49">
        <v>3</v>
      </c>
      <c r="J25" s="62"/>
      <c r="K25" s="53"/>
    </row>
    <row r="26" spans="1:11" ht="12.6" customHeight="1" x14ac:dyDescent="0.2">
      <c r="A26" s="7">
        <v>4</v>
      </c>
      <c r="B26" s="13"/>
      <c r="C26" s="16"/>
      <c r="D26" s="13"/>
      <c r="E26" s="11">
        <v>4</v>
      </c>
      <c r="F26" s="13"/>
      <c r="G26" s="13"/>
      <c r="H26" s="13"/>
      <c r="I26" s="49">
        <v>4</v>
      </c>
      <c r="J26" s="62"/>
      <c r="K26" s="53"/>
    </row>
    <row r="27" spans="1:11" ht="12.6" customHeight="1" x14ac:dyDescent="0.2">
      <c r="A27" s="7">
        <v>5</v>
      </c>
      <c r="B27" s="13"/>
      <c r="C27" s="16"/>
      <c r="D27" s="13"/>
      <c r="E27" s="11">
        <v>5</v>
      </c>
      <c r="F27" s="13"/>
      <c r="G27" s="13"/>
      <c r="H27" s="13"/>
      <c r="I27" s="49">
        <v>5</v>
      </c>
      <c r="J27" s="62"/>
      <c r="K27" s="53"/>
    </row>
    <row r="28" spans="1:11" ht="12.6" customHeight="1" x14ac:dyDescent="0.2">
      <c r="A28" s="7">
        <v>6</v>
      </c>
      <c r="B28" s="13"/>
      <c r="C28" s="16"/>
      <c r="D28" s="13"/>
      <c r="E28" s="11">
        <v>6</v>
      </c>
      <c r="F28" s="13"/>
      <c r="G28" s="13"/>
      <c r="H28" s="13"/>
      <c r="I28" s="49">
        <v>6</v>
      </c>
      <c r="J28" s="62"/>
      <c r="K28" s="53"/>
    </row>
    <row r="29" spans="1:11" ht="12.6" customHeight="1" x14ac:dyDescent="0.2">
      <c r="A29" s="7">
        <v>7</v>
      </c>
      <c r="B29" s="13"/>
      <c r="C29" s="16"/>
      <c r="D29" s="13"/>
      <c r="E29" s="11">
        <v>7</v>
      </c>
      <c r="F29" s="13"/>
      <c r="G29" s="13"/>
      <c r="H29" s="13"/>
      <c r="I29" s="49">
        <v>7</v>
      </c>
      <c r="J29" s="62"/>
      <c r="K29" s="53"/>
    </row>
    <row r="30" spans="1:11" ht="12.6" customHeight="1" x14ac:dyDescent="0.2">
      <c r="A30" s="7">
        <v>8</v>
      </c>
      <c r="B30" s="13"/>
      <c r="C30" s="16"/>
      <c r="D30" s="13"/>
      <c r="E30" s="11">
        <v>8</v>
      </c>
      <c r="F30" s="13"/>
      <c r="G30" s="13"/>
      <c r="H30" s="13"/>
      <c r="I30" s="49">
        <v>8</v>
      </c>
      <c r="J30" s="62"/>
      <c r="K30" s="53"/>
    </row>
    <row r="31" spans="1:11" ht="12.6" customHeight="1" x14ac:dyDescent="0.2">
      <c r="A31" s="7">
        <v>9</v>
      </c>
      <c r="B31" s="13"/>
      <c r="C31" s="16"/>
      <c r="D31" s="13"/>
      <c r="E31" s="11">
        <v>9</v>
      </c>
      <c r="F31" s="13"/>
      <c r="G31" s="13"/>
      <c r="H31" s="13"/>
      <c r="I31" s="49">
        <v>9</v>
      </c>
      <c r="J31" s="62"/>
      <c r="K31" s="53"/>
    </row>
    <row r="32" spans="1:11" ht="12.6" customHeight="1" x14ac:dyDescent="0.2">
      <c r="A32" s="7">
        <v>10</v>
      </c>
      <c r="B32" s="13"/>
      <c r="C32" s="13"/>
      <c r="D32" s="13"/>
      <c r="E32" s="11">
        <v>10</v>
      </c>
      <c r="F32" s="13"/>
      <c r="G32" s="13"/>
      <c r="H32" s="13"/>
      <c r="I32" s="49">
        <v>10</v>
      </c>
      <c r="J32" s="62"/>
      <c r="K32" s="53"/>
    </row>
    <row r="33" spans="1:11" ht="12.6" customHeight="1" x14ac:dyDescent="0.2">
      <c r="A33" s="7">
        <v>11</v>
      </c>
      <c r="B33" s="13"/>
      <c r="C33" s="13"/>
      <c r="D33" s="13"/>
      <c r="E33" s="11">
        <v>11</v>
      </c>
      <c r="F33" s="13"/>
      <c r="G33" s="13"/>
      <c r="H33" s="13"/>
      <c r="I33" s="49">
        <v>11</v>
      </c>
      <c r="J33" s="62"/>
      <c r="K33" s="53"/>
    </row>
    <row r="34" spans="1:11" ht="12.6" customHeight="1" x14ac:dyDescent="0.2">
      <c r="A34" s="7">
        <v>12</v>
      </c>
      <c r="B34" s="13"/>
      <c r="C34" s="13"/>
      <c r="D34" s="13"/>
      <c r="E34" s="11">
        <v>12</v>
      </c>
      <c r="F34" s="13"/>
      <c r="G34" s="13"/>
      <c r="H34" s="13"/>
      <c r="I34" s="49">
        <v>12</v>
      </c>
      <c r="J34" s="62"/>
      <c r="K34" s="53"/>
    </row>
    <row r="35" spans="1:11" ht="12.6" customHeight="1" x14ac:dyDescent="0.2">
      <c r="A35" s="7">
        <v>13</v>
      </c>
      <c r="B35" s="13"/>
      <c r="C35" s="13"/>
      <c r="D35" s="13"/>
      <c r="E35" s="11">
        <v>13</v>
      </c>
      <c r="F35" s="13"/>
      <c r="G35" s="13"/>
      <c r="H35" s="13"/>
      <c r="I35" s="49">
        <v>13</v>
      </c>
      <c r="J35" s="62"/>
      <c r="K35" s="53"/>
    </row>
    <row r="36" spans="1:11" ht="12.6" customHeight="1" x14ac:dyDescent="0.2">
      <c r="A36" s="7">
        <v>14</v>
      </c>
      <c r="B36" s="13"/>
      <c r="C36" s="13"/>
      <c r="D36" s="13"/>
      <c r="E36" s="11">
        <v>14</v>
      </c>
      <c r="F36" s="13"/>
      <c r="G36" s="13"/>
      <c r="H36" s="13"/>
      <c r="I36" s="49">
        <v>14</v>
      </c>
      <c r="J36" s="62"/>
      <c r="K36" s="53"/>
    </row>
    <row r="37" spans="1:11" ht="12.6" customHeight="1" x14ac:dyDescent="0.2">
      <c r="A37" s="7">
        <v>15</v>
      </c>
      <c r="B37" s="16">
        <v>12258</v>
      </c>
      <c r="C37" s="16">
        <f>+C21-C23</f>
        <v>12961</v>
      </c>
      <c r="D37" s="14"/>
      <c r="E37" s="11" t="s">
        <v>78</v>
      </c>
      <c r="F37" s="14"/>
      <c r="G37" s="14"/>
      <c r="H37" s="14"/>
      <c r="I37" s="49">
        <v>15</v>
      </c>
      <c r="J37" s="62"/>
      <c r="K37" s="53"/>
    </row>
    <row r="38" spans="1:11" ht="12.6" customHeight="1" x14ac:dyDescent="0.2">
      <c r="A38" s="7">
        <v>16</v>
      </c>
      <c r="B38" s="14"/>
      <c r="C38" s="14"/>
      <c r="D38" s="13"/>
      <c r="E38" s="11" t="s">
        <v>79</v>
      </c>
      <c r="F38" s="13"/>
      <c r="G38" s="13"/>
      <c r="H38" s="13"/>
      <c r="I38" s="49">
        <v>16</v>
      </c>
      <c r="J38" s="62"/>
      <c r="K38" s="53"/>
    </row>
    <row r="39" spans="1:11" ht="21.75" customHeight="1" x14ac:dyDescent="0.2">
      <c r="A39" s="7">
        <v>17</v>
      </c>
      <c r="B39" s="16">
        <v>12258</v>
      </c>
      <c r="C39" s="16">
        <f>SUM(C23:C38)</f>
        <v>16481</v>
      </c>
      <c r="D39" s="16">
        <v>13200</v>
      </c>
      <c r="E39" s="11" t="s">
        <v>80</v>
      </c>
      <c r="F39" s="16">
        <f>SUM(F23:F38)</f>
        <v>20500</v>
      </c>
      <c r="G39" s="16"/>
      <c r="H39" s="16"/>
      <c r="I39" s="49">
        <v>17</v>
      </c>
      <c r="J39" s="62"/>
      <c r="K39" s="53"/>
    </row>
    <row r="40" spans="1:11" ht="12.95" customHeight="1" x14ac:dyDescent="0.25">
      <c r="E40" s="132" t="s">
        <v>19</v>
      </c>
      <c r="F40" s="132"/>
    </row>
    <row r="41" spans="1:11" ht="12.95" customHeight="1" x14ac:dyDescent="0.25"/>
    <row r="42" spans="1:11" ht="12.95" customHeight="1" x14ac:dyDescent="0.25">
      <c r="F42" s="38">
        <f>+F21-F39</f>
        <v>0</v>
      </c>
      <c r="K42" s="68"/>
    </row>
    <row r="43" spans="1:11" ht="21.75" customHeight="1" x14ac:dyDescent="0.25"/>
    <row r="44" spans="1:11" ht="15" customHeight="1" x14ac:dyDescent="0.25">
      <c r="C44" s="33"/>
    </row>
    <row r="45" spans="1:11" ht="10.5" hidden="1" customHeight="1" x14ac:dyDescent="0.25"/>
    <row r="46" spans="1:11" ht="10.5" hidden="1" customHeight="1" x14ac:dyDescent="0.25"/>
    <row r="47" spans="1:11" ht="10.5" hidden="1" customHeight="1" x14ac:dyDescent="0.25"/>
    <row r="48" spans="1:11" ht="10.5" hidden="1" customHeight="1" x14ac:dyDescent="0.25"/>
    <row r="49" ht="10.5" hidden="1" customHeight="1" x14ac:dyDescent="0.25"/>
    <row r="50" ht="10.5" hidden="1" customHeight="1" x14ac:dyDescent="0.25"/>
    <row r="51" ht="10.5" hidden="1" customHeight="1" x14ac:dyDescent="0.25"/>
    <row r="52" ht="10.5" hidden="1" customHeight="1" x14ac:dyDescent="0.25"/>
    <row r="53" ht="10.5" hidden="1" customHeight="1" x14ac:dyDescent="0.25"/>
    <row r="54" ht="9.75" hidden="1" customHeight="1" x14ac:dyDescent="0.25"/>
    <row r="55" ht="9.75" hidden="1" customHeight="1" x14ac:dyDescent="0.25"/>
    <row r="56" ht="9.75" hidden="1" customHeight="1" x14ac:dyDescent="0.25"/>
    <row r="57" ht="9.75" hidden="1" customHeight="1" x14ac:dyDescent="0.25"/>
    <row r="58" ht="9.75" hidden="1" customHeight="1" x14ac:dyDescent="0.25"/>
    <row r="59" ht="9.75" hidden="1" customHeight="1" x14ac:dyDescent="0.25"/>
    <row r="60" ht="9.75" hidden="1" customHeight="1" x14ac:dyDescent="0.25"/>
    <row r="2288" ht="252.75" hidden="1" customHeight="1" x14ac:dyDescent="0.25"/>
    <row r="2289" x14ac:dyDescent="0.25"/>
    <row r="2290" x14ac:dyDescent="0.25"/>
  </sheetData>
  <mergeCells count="22">
    <mergeCell ref="A1:B1"/>
    <mergeCell ref="G1:H1"/>
    <mergeCell ref="A2:B2"/>
    <mergeCell ref="G2:H2"/>
    <mergeCell ref="A3:B3"/>
    <mergeCell ref="G3:H3"/>
    <mergeCell ref="A4:B4"/>
    <mergeCell ref="F4:H4"/>
    <mergeCell ref="A5:A8"/>
    <mergeCell ref="B5:D5"/>
    <mergeCell ref="E5:E8"/>
    <mergeCell ref="F5:H5"/>
    <mergeCell ref="E40:F40"/>
    <mergeCell ref="I5:I8"/>
    <mergeCell ref="K5:K8"/>
    <mergeCell ref="B6:C6"/>
    <mergeCell ref="D6:D8"/>
    <mergeCell ref="F6:F8"/>
    <mergeCell ref="G6:G8"/>
    <mergeCell ref="H6:H8"/>
    <mergeCell ref="B7:B8"/>
    <mergeCell ref="C7:C8"/>
  </mergeCells>
  <pageMargins left="0.24" right="0.21" top="0.26" bottom="0.25" header="0" footer="0"/>
  <pageSetup orientation="landscape" horizontalDpi="1200" r:id="rId1"/>
  <headerFooter alignWithMargins="0">
    <oddFooter>&amp;RPage _______</oddFooter>
  </headerFooter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062D4-3580-4CC5-B456-52EEAD897FB1}">
  <sheetPr>
    <tabColor rgb="FF92D050"/>
  </sheetPr>
  <dimension ref="A1:M2294"/>
  <sheetViews>
    <sheetView topLeftCell="A7" workbookViewId="0">
      <selection activeCell="F12" sqref="F12"/>
    </sheetView>
  </sheetViews>
  <sheetFormatPr defaultColWidth="9.140625" defaultRowHeight="15.75" zeroHeight="1" x14ac:dyDescent="0.25"/>
  <cols>
    <col min="1" max="1" width="3.7109375" style="2" customWidth="1"/>
    <col min="2" max="2" width="14.42578125" style="2" customWidth="1"/>
    <col min="3" max="3" width="14.140625" style="2" customWidth="1"/>
    <col min="4" max="4" width="14.140625" style="1" customWidth="1"/>
    <col min="5" max="5" width="36" customWidth="1"/>
    <col min="6" max="6" width="12.28515625" customWidth="1"/>
    <col min="7" max="7" width="18.7109375" customWidth="1"/>
    <col min="8" max="8" width="17.5703125" customWidth="1"/>
    <col min="9" max="9" width="4.140625" customWidth="1"/>
    <col min="10" max="10" width="17.28515625" customWidth="1"/>
    <col min="12" max="12" width="20.140625" bestFit="1" customWidth="1"/>
    <col min="13" max="13" width="21.7109375" bestFit="1" customWidth="1"/>
  </cols>
  <sheetData>
    <row r="1" spans="1:13" x14ac:dyDescent="0.25">
      <c r="A1" s="136"/>
      <c r="B1" s="136"/>
      <c r="E1" s="6" t="s">
        <v>61</v>
      </c>
      <c r="G1" s="89"/>
      <c r="H1" s="89"/>
    </row>
    <row r="2" spans="1:13" x14ac:dyDescent="0.25">
      <c r="A2" s="111" t="s">
        <v>12</v>
      </c>
      <c r="B2" s="136"/>
      <c r="E2" s="6" t="s">
        <v>62</v>
      </c>
      <c r="G2" s="89"/>
      <c r="H2" s="89"/>
    </row>
    <row r="3" spans="1:13" x14ac:dyDescent="0.25">
      <c r="A3" s="111" t="s">
        <v>63</v>
      </c>
      <c r="B3" s="136"/>
      <c r="E3" s="35" t="s">
        <v>89</v>
      </c>
      <c r="G3" s="139"/>
      <c r="H3" s="139"/>
    </row>
    <row r="4" spans="1:13" x14ac:dyDescent="0.25">
      <c r="A4" s="136"/>
      <c r="B4" s="136"/>
      <c r="E4" s="15"/>
      <c r="F4" s="85" t="s">
        <v>29</v>
      </c>
      <c r="G4" s="85"/>
      <c r="H4" s="85"/>
      <c r="I4" s="65"/>
    </row>
    <row r="5" spans="1:13" ht="15.75" customHeight="1" x14ac:dyDescent="0.2">
      <c r="A5" s="93"/>
      <c r="B5" s="133" t="s">
        <v>0</v>
      </c>
      <c r="C5" s="137"/>
      <c r="D5" s="134"/>
      <c r="E5" s="138" t="s">
        <v>65</v>
      </c>
      <c r="F5" s="133" t="s">
        <v>205</v>
      </c>
      <c r="G5" s="99"/>
      <c r="H5" s="100"/>
      <c r="I5" s="91"/>
      <c r="J5" s="89"/>
    </row>
    <row r="6" spans="1:13" ht="15.75" customHeight="1" x14ac:dyDescent="0.2">
      <c r="A6" s="94"/>
      <c r="B6" s="133" t="s">
        <v>1</v>
      </c>
      <c r="C6" s="134"/>
      <c r="D6" s="96" t="s">
        <v>204</v>
      </c>
      <c r="E6" s="109"/>
      <c r="F6" s="105" t="s">
        <v>2</v>
      </c>
      <c r="G6" s="105" t="s">
        <v>3</v>
      </c>
      <c r="H6" s="105" t="s">
        <v>4</v>
      </c>
      <c r="I6" s="91"/>
      <c r="J6" s="89"/>
    </row>
    <row r="7" spans="1:13" ht="15.75" customHeight="1" x14ac:dyDescent="0.2">
      <c r="A7" s="94"/>
      <c r="B7" s="105" t="s">
        <v>203</v>
      </c>
      <c r="C7" s="105" t="s">
        <v>197</v>
      </c>
      <c r="D7" s="135"/>
      <c r="E7" s="109"/>
      <c r="F7" s="106"/>
      <c r="G7" s="109"/>
      <c r="H7" s="106"/>
      <c r="I7" s="91"/>
      <c r="J7" s="89"/>
    </row>
    <row r="8" spans="1:13" ht="15.75" customHeight="1" x14ac:dyDescent="0.2">
      <c r="A8" s="95"/>
      <c r="B8" s="106"/>
      <c r="C8" s="106"/>
      <c r="D8" s="97"/>
      <c r="E8" s="109"/>
      <c r="F8" s="106"/>
      <c r="G8" s="109"/>
      <c r="H8" s="106"/>
      <c r="I8" s="92"/>
      <c r="J8" s="89"/>
      <c r="L8" s="66"/>
      <c r="M8" s="66"/>
    </row>
    <row r="9" spans="1:13" ht="12.6" customHeight="1" x14ac:dyDescent="0.2">
      <c r="A9" s="8"/>
      <c r="B9" s="14"/>
      <c r="C9" s="14"/>
      <c r="D9" s="14"/>
      <c r="E9" s="17" t="s">
        <v>10</v>
      </c>
      <c r="F9" s="24"/>
      <c r="G9" s="24"/>
      <c r="H9" s="24"/>
      <c r="I9" s="8" t="s">
        <v>16</v>
      </c>
      <c r="J9" s="64"/>
      <c r="L9" s="66"/>
      <c r="M9" s="66"/>
    </row>
    <row r="10" spans="1:13" ht="12.6" customHeight="1" x14ac:dyDescent="0.2">
      <c r="A10" s="7">
        <v>1</v>
      </c>
      <c r="B10" s="13"/>
      <c r="C10" s="13"/>
      <c r="D10" s="13"/>
      <c r="E10" s="36" t="s">
        <v>66</v>
      </c>
      <c r="F10" s="13"/>
      <c r="G10" s="13"/>
      <c r="H10" s="13"/>
      <c r="I10" s="7">
        <v>1</v>
      </c>
      <c r="J10" s="53"/>
      <c r="L10" s="78"/>
      <c r="M10" s="78"/>
    </row>
    <row r="11" spans="1:13" ht="12.6" customHeight="1" x14ac:dyDescent="0.2">
      <c r="A11" s="7">
        <v>2</v>
      </c>
      <c r="B11" s="16">
        <v>104594</v>
      </c>
      <c r="C11" s="16">
        <v>26778</v>
      </c>
      <c r="D11" s="16">
        <v>0</v>
      </c>
      <c r="E11" s="36" t="s">
        <v>67</v>
      </c>
      <c r="F11" s="16">
        <v>0</v>
      </c>
      <c r="G11" s="16"/>
      <c r="H11" s="16"/>
      <c r="I11" s="7">
        <v>2</v>
      </c>
      <c r="J11" s="53"/>
      <c r="L11" s="78"/>
      <c r="M11" s="78"/>
    </row>
    <row r="12" spans="1:13" ht="12.6" customHeight="1" x14ac:dyDescent="0.2">
      <c r="A12" s="7">
        <v>3</v>
      </c>
      <c r="B12" s="13"/>
      <c r="C12" s="16"/>
      <c r="D12" s="16"/>
      <c r="E12" s="36" t="s">
        <v>68</v>
      </c>
      <c r="F12" s="13"/>
      <c r="G12" s="13"/>
      <c r="H12" s="13"/>
      <c r="I12" s="7">
        <v>3</v>
      </c>
      <c r="J12" s="53"/>
      <c r="L12" s="78"/>
      <c r="M12" s="78"/>
    </row>
    <row r="13" spans="1:13" ht="12.6" customHeight="1" x14ac:dyDescent="0.2">
      <c r="A13" s="7">
        <v>4</v>
      </c>
      <c r="B13" s="13">
        <v>0</v>
      </c>
      <c r="C13" s="16"/>
      <c r="D13" s="16">
        <v>0</v>
      </c>
      <c r="E13" s="11" t="s">
        <v>69</v>
      </c>
      <c r="F13" s="13">
        <v>0</v>
      </c>
      <c r="G13" s="13"/>
      <c r="H13" s="13"/>
      <c r="I13" s="7">
        <v>4</v>
      </c>
      <c r="J13" s="53"/>
      <c r="L13" s="78"/>
      <c r="M13" s="78"/>
    </row>
    <row r="14" spans="1:13" ht="12.6" customHeight="1" x14ac:dyDescent="0.2">
      <c r="A14" s="7">
        <v>5</v>
      </c>
      <c r="B14" s="16">
        <v>0</v>
      </c>
      <c r="C14" s="16"/>
      <c r="D14" s="16">
        <v>8600</v>
      </c>
      <c r="E14" s="11" t="s">
        <v>70</v>
      </c>
      <c r="F14" s="16">
        <v>8400</v>
      </c>
      <c r="G14" s="16"/>
      <c r="H14" s="16"/>
      <c r="I14" s="7">
        <v>5</v>
      </c>
      <c r="J14" s="53"/>
      <c r="L14" s="78"/>
      <c r="M14" s="78"/>
    </row>
    <row r="15" spans="1:13" ht="12.6" customHeight="1" x14ac:dyDescent="0.2">
      <c r="A15" s="7">
        <v>6</v>
      </c>
      <c r="B15" s="16">
        <v>0</v>
      </c>
      <c r="C15" s="16"/>
      <c r="D15" s="16">
        <v>0</v>
      </c>
      <c r="E15" s="11" t="s">
        <v>84</v>
      </c>
      <c r="F15" s="16">
        <v>0</v>
      </c>
      <c r="G15" s="16"/>
      <c r="H15" s="16"/>
      <c r="I15" s="7">
        <v>6</v>
      </c>
      <c r="J15" s="53"/>
      <c r="L15" s="78"/>
      <c r="M15" s="78"/>
    </row>
    <row r="16" spans="1:13" ht="12.6" customHeight="1" x14ac:dyDescent="0.2">
      <c r="A16" s="7">
        <v>7</v>
      </c>
      <c r="B16" s="13">
        <v>271791</v>
      </c>
      <c r="C16" s="16">
        <v>114591</v>
      </c>
      <c r="D16" s="16">
        <v>34400</v>
      </c>
      <c r="E16" s="11" t="s">
        <v>92</v>
      </c>
      <c r="F16" s="16">
        <f>42000-8400</f>
        <v>33600</v>
      </c>
      <c r="G16" s="16"/>
      <c r="H16" s="16"/>
      <c r="I16" s="7">
        <v>7</v>
      </c>
      <c r="J16" s="53"/>
      <c r="L16" s="78"/>
      <c r="M16" s="78"/>
    </row>
    <row r="17" spans="1:13" ht="12.6" customHeight="1" x14ac:dyDescent="0.2">
      <c r="A17" s="7">
        <v>8</v>
      </c>
      <c r="B17" s="13"/>
      <c r="C17" s="16"/>
      <c r="D17" s="16"/>
      <c r="E17" s="11">
        <v>8</v>
      </c>
      <c r="F17" s="13"/>
      <c r="G17" s="13"/>
      <c r="H17" s="13"/>
      <c r="I17" s="7">
        <v>8</v>
      </c>
      <c r="J17" s="53"/>
      <c r="L17" s="78"/>
      <c r="M17" s="78"/>
    </row>
    <row r="18" spans="1:13" ht="12.6" customHeight="1" x14ac:dyDescent="0.2">
      <c r="A18" s="7">
        <v>9</v>
      </c>
      <c r="B18" s="16">
        <f>SUM(B11:B16)</f>
        <v>376385</v>
      </c>
      <c r="C18" s="16">
        <f>SUM(C10:C17)</f>
        <v>141369</v>
      </c>
      <c r="D18" s="16">
        <v>43000</v>
      </c>
      <c r="E18" s="11" t="s">
        <v>71</v>
      </c>
      <c r="F18" s="16">
        <f>SUM(F10:F17)</f>
        <v>42000</v>
      </c>
      <c r="G18" s="16"/>
      <c r="H18" s="16"/>
      <c r="I18" s="7">
        <v>9</v>
      </c>
      <c r="J18" s="53"/>
      <c r="L18" s="78"/>
      <c r="M18" s="78"/>
    </row>
    <row r="19" spans="1:13" ht="12.6" customHeight="1" x14ac:dyDescent="0.2">
      <c r="A19" s="7">
        <v>10</v>
      </c>
      <c r="B19" s="14"/>
      <c r="C19" s="16"/>
      <c r="D19" s="13"/>
      <c r="E19" s="11" t="s">
        <v>72</v>
      </c>
      <c r="F19" s="13"/>
      <c r="G19" s="13"/>
      <c r="H19" s="13"/>
      <c r="I19" s="7">
        <v>10</v>
      </c>
      <c r="J19" s="53"/>
      <c r="L19" s="78"/>
      <c r="M19" s="78"/>
    </row>
    <row r="20" spans="1:13" ht="12.6" customHeight="1" x14ac:dyDescent="0.2">
      <c r="A20" s="7">
        <v>11</v>
      </c>
      <c r="B20" s="13"/>
      <c r="C20" s="14"/>
      <c r="D20" s="14"/>
      <c r="E20" s="11" t="s">
        <v>73</v>
      </c>
      <c r="F20" s="14"/>
      <c r="G20" s="14"/>
      <c r="H20" s="14"/>
      <c r="I20" s="7">
        <v>11</v>
      </c>
      <c r="J20" s="53"/>
      <c r="L20" s="78"/>
      <c r="M20" s="78"/>
    </row>
    <row r="21" spans="1:13" ht="21.75" customHeight="1" x14ac:dyDescent="0.2">
      <c r="A21" s="7">
        <v>12</v>
      </c>
      <c r="B21" s="16">
        <f>+B18</f>
        <v>376385</v>
      </c>
      <c r="C21" s="16">
        <f>SUM(C18:C20)</f>
        <v>141369</v>
      </c>
      <c r="D21" s="16">
        <v>43000</v>
      </c>
      <c r="E21" s="11" t="s">
        <v>74</v>
      </c>
      <c r="F21" s="16">
        <f>SUM(F18:F20)</f>
        <v>42000</v>
      </c>
      <c r="G21" s="16"/>
      <c r="H21" s="16"/>
      <c r="I21" s="7">
        <v>12</v>
      </c>
      <c r="J21" s="53"/>
      <c r="L21" s="78"/>
      <c r="M21" s="78"/>
    </row>
    <row r="22" spans="1:13" ht="12.6" customHeight="1" x14ac:dyDescent="0.2">
      <c r="A22" s="8" t="s">
        <v>16</v>
      </c>
      <c r="B22" s="14"/>
      <c r="C22" s="14"/>
      <c r="D22" s="14"/>
      <c r="E22" s="23" t="s">
        <v>75</v>
      </c>
      <c r="F22" s="14"/>
      <c r="G22" s="14"/>
      <c r="H22" s="14"/>
      <c r="I22" s="8" t="s">
        <v>16</v>
      </c>
      <c r="J22" s="53"/>
      <c r="L22" s="78"/>
      <c r="M22" s="78"/>
    </row>
    <row r="23" spans="1:13" ht="12.6" customHeight="1" x14ac:dyDescent="0.2">
      <c r="A23" s="8" t="s">
        <v>16</v>
      </c>
      <c r="B23" s="72"/>
      <c r="C23" s="72"/>
      <c r="D23" s="72"/>
      <c r="E23" s="23" t="s">
        <v>45</v>
      </c>
      <c r="F23" s="72"/>
      <c r="G23" s="72"/>
      <c r="H23" s="72"/>
      <c r="I23" s="8" t="s">
        <v>16</v>
      </c>
      <c r="J23" s="53"/>
      <c r="L23" s="78"/>
      <c r="M23" s="78"/>
    </row>
    <row r="24" spans="1:13" ht="12.6" customHeight="1" x14ac:dyDescent="0.2">
      <c r="A24" s="7">
        <v>13</v>
      </c>
      <c r="B24" s="16">
        <v>0</v>
      </c>
      <c r="C24" s="16">
        <v>0</v>
      </c>
      <c r="D24" s="16">
        <v>0</v>
      </c>
      <c r="E24" s="11" t="s">
        <v>93</v>
      </c>
      <c r="F24" s="16">
        <v>0</v>
      </c>
      <c r="G24" s="16"/>
      <c r="H24" s="16"/>
      <c r="I24" s="7">
        <v>13</v>
      </c>
      <c r="J24" s="53"/>
      <c r="L24" s="78"/>
      <c r="M24" s="78"/>
    </row>
    <row r="25" spans="1:13" ht="12.6" customHeight="1" x14ac:dyDescent="0.2">
      <c r="A25" s="7">
        <v>14</v>
      </c>
      <c r="B25" s="16">
        <v>0</v>
      </c>
      <c r="C25" s="16">
        <v>0</v>
      </c>
      <c r="D25" s="16">
        <v>0</v>
      </c>
      <c r="E25" s="11" t="s">
        <v>94</v>
      </c>
      <c r="F25" s="16">
        <v>0</v>
      </c>
      <c r="G25" s="16"/>
      <c r="H25" s="16"/>
      <c r="I25" s="7">
        <v>14</v>
      </c>
      <c r="J25" s="53"/>
      <c r="L25" s="66"/>
      <c r="M25" s="66"/>
    </row>
    <row r="26" spans="1:13" ht="21" customHeight="1" x14ac:dyDescent="0.2">
      <c r="A26" s="7">
        <v>15</v>
      </c>
      <c r="B26" s="16">
        <v>0</v>
      </c>
      <c r="C26" s="16">
        <f t="shared" ref="C26" si="0">+C24+C25</f>
        <v>0</v>
      </c>
      <c r="D26" s="16">
        <v>0</v>
      </c>
      <c r="E26" s="11" t="s">
        <v>95</v>
      </c>
      <c r="F26" s="16">
        <f>+F24+F25</f>
        <v>0</v>
      </c>
      <c r="G26" s="16"/>
      <c r="H26" s="16"/>
      <c r="I26" s="7">
        <v>15</v>
      </c>
      <c r="J26" s="53"/>
      <c r="L26" s="66"/>
      <c r="M26" s="79"/>
    </row>
    <row r="27" spans="1:13" ht="12.75" x14ac:dyDescent="0.2">
      <c r="A27" s="8" t="s">
        <v>16</v>
      </c>
      <c r="B27" s="72"/>
      <c r="C27" s="72"/>
      <c r="D27" s="72"/>
      <c r="E27" s="23" t="s">
        <v>54</v>
      </c>
      <c r="F27" s="72"/>
      <c r="G27" s="72"/>
      <c r="H27" s="72"/>
      <c r="I27" s="8"/>
      <c r="J27" s="53"/>
      <c r="L27" s="66"/>
      <c r="M27" s="80"/>
    </row>
    <row r="28" spans="1:13" ht="12.6" customHeight="1" x14ac:dyDescent="0.2">
      <c r="A28" s="7">
        <v>16</v>
      </c>
      <c r="B28" s="16">
        <v>349607.3</v>
      </c>
      <c r="C28" s="16">
        <v>131770</v>
      </c>
      <c r="D28" s="16">
        <v>43000</v>
      </c>
      <c r="E28" s="11" t="s">
        <v>96</v>
      </c>
      <c r="F28" s="16">
        <v>42000</v>
      </c>
      <c r="G28" s="16"/>
      <c r="H28" s="16"/>
      <c r="I28" s="7">
        <v>16</v>
      </c>
      <c r="J28" s="53"/>
      <c r="L28" s="66"/>
      <c r="M28" s="66"/>
    </row>
    <row r="29" spans="1:13" ht="24" customHeight="1" x14ac:dyDescent="0.2">
      <c r="A29" s="7">
        <v>17</v>
      </c>
      <c r="B29" s="16">
        <v>349607.3</v>
      </c>
      <c r="C29" s="16">
        <f t="shared" ref="C29" si="1">+C28</f>
        <v>131770</v>
      </c>
      <c r="D29" s="16">
        <v>43000</v>
      </c>
      <c r="E29" s="11" t="s">
        <v>97</v>
      </c>
      <c r="F29" s="16">
        <f>+F28</f>
        <v>42000</v>
      </c>
      <c r="G29" s="16"/>
      <c r="H29" s="16"/>
      <c r="I29" s="7">
        <v>17</v>
      </c>
      <c r="J29" s="53"/>
      <c r="L29" s="66"/>
      <c r="M29" s="66"/>
    </row>
    <row r="30" spans="1:13" ht="12.6" customHeight="1" x14ac:dyDescent="0.2">
      <c r="A30" s="7">
        <v>18</v>
      </c>
      <c r="B30" s="13"/>
      <c r="C30" s="16"/>
      <c r="D30" s="13"/>
      <c r="E30" s="11">
        <v>18</v>
      </c>
      <c r="F30" s="13"/>
      <c r="G30" s="13"/>
      <c r="H30" s="13"/>
      <c r="I30" s="7">
        <v>18</v>
      </c>
      <c r="J30" s="53"/>
    </row>
    <row r="31" spans="1:13" ht="12.6" customHeight="1" x14ac:dyDescent="0.2">
      <c r="A31" s="7">
        <v>19</v>
      </c>
      <c r="B31" s="13"/>
      <c r="C31" s="16"/>
      <c r="D31" s="13"/>
      <c r="E31" s="11">
        <v>19</v>
      </c>
      <c r="F31" s="13"/>
      <c r="G31" s="13"/>
      <c r="H31" s="13"/>
      <c r="I31" s="7">
        <v>19</v>
      </c>
      <c r="J31" s="53"/>
    </row>
    <row r="32" spans="1:13" ht="12.6" customHeight="1" x14ac:dyDescent="0.2">
      <c r="A32" s="7">
        <v>20</v>
      </c>
      <c r="B32" s="13"/>
      <c r="C32" s="16"/>
      <c r="D32" s="13"/>
      <c r="E32" s="11">
        <v>20</v>
      </c>
      <c r="F32" s="13"/>
      <c r="G32" s="13"/>
      <c r="H32" s="13"/>
      <c r="I32" s="7">
        <v>20</v>
      </c>
      <c r="J32" s="53"/>
    </row>
    <row r="33" spans="1:10" ht="12.6" customHeight="1" x14ac:dyDescent="0.2">
      <c r="A33" s="7">
        <v>21</v>
      </c>
      <c r="B33" s="13"/>
      <c r="C33" s="16"/>
      <c r="D33" s="13"/>
      <c r="E33" s="11">
        <v>21</v>
      </c>
      <c r="F33" s="13"/>
      <c r="G33" s="13"/>
      <c r="H33" s="13"/>
      <c r="I33" s="7">
        <v>21</v>
      </c>
      <c r="J33" s="53"/>
    </row>
    <row r="34" spans="1:10" ht="12.6" customHeight="1" x14ac:dyDescent="0.2">
      <c r="A34" s="7">
        <v>22</v>
      </c>
      <c r="B34" s="13"/>
      <c r="C34" s="16"/>
      <c r="D34" s="13"/>
      <c r="E34" s="11">
        <v>22</v>
      </c>
      <c r="F34" s="13"/>
      <c r="G34" s="13"/>
      <c r="H34" s="13"/>
      <c r="I34" s="7">
        <v>22</v>
      </c>
      <c r="J34" s="53"/>
    </row>
    <row r="35" spans="1:10" ht="12.6" customHeight="1" x14ac:dyDescent="0.2">
      <c r="A35" s="7">
        <v>23</v>
      </c>
      <c r="B35" s="13"/>
      <c r="C35" s="13"/>
      <c r="D35" s="13"/>
      <c r="E35" s="11">
        <v>23</v>
      </c>
      <c r="F35" s="13"/>
      <c r="G35" s="13"/>
      <c r="H35" s="13"/>
      <c r="I35" s="7">
        <v>23</v>
      </c>
      <c r="J35" s="53"/>
    </row>
    <row r="36" spans="1:10" ht="12.6" customHeight="1" x14ac:dyDescent="0.2">
      <c r="A36" s="7">
        <v>24</v>
      </c>
      <c r="B36" s="13"/>
      <c r="C36" s="13"/>
      <c r="D36" s="13"/>
      <c r="E36" s="11">
        <v>24</v>
      </c>
      <c r="F36" s="13"/>
      <c r="G36" s="13"/>
      <c r="H36" s="13"/>
      <c r="I36" s="7">
        <v>24</v>
      </c>
      <c r="J36" s="53"/>
    </row>
    <row r="37" spans="1:10" ht="12.6" customHeight="1" x14ac:dyDescent="0.2">
      <c r="A37" s="7">
        <v>25</v>
      </c>
      <c r="B37" s="13">
        <v>0</v>
      </c>
      <c r="C37" s="13">
        <v>0</v>
      </c>
      <c r="D37" s="13"/>
      <c r="E37" s="11">
        <v>25</v>
      </c>
      <c r="F37" s="13"/>
      <c r="G37" s="13"/>
      <c r="H37" s="13"/>
      <c r="I37" s="7">
        <v>25</v>
      </c>
      <c r="J37" s="53"/>
    </row>
    <row r="38" spans="1:10" ht="12.6" customHeight="1" x14ac:dyDescent="0.2">
      <c r="A38" s="7">
        <v>26</v>
      </c>
      <c r="B38" s="16">
        <f>+B40-B29</f>
        <v>26777.700000000012</v>
      </c>
      <c r="C38" s="16">
        <f>+C21-C29</f>
        <v>9599</v>
      </c>
      <c r="D38" s="14"/>
      <c r="E38" s="11" t="s">
        <v>98</v>
      </c>
      <c r="F38" s="14"/>
      <c r="G38" s="14"/>
      <c r="H38" s="14"/>
      <c r="I38" s="7">
        <v>26</v>
      </c>
      <c r="J38" s="53"/>
    </row>
    <row r="39" spans="1:10" ht="12.6" customHeight="1" x14ac:dyDescent="0.2">
      <c r="A39" s="7">
        <v>27</v>
      </c>
      <c r="B39" s="14"/>
      <c r="C39" s="14"/>
      <c r="D39" s="13"/>
      <c r="E39" s="11" t="s">
        <v>99</v>
      </c>
      <c r="F39" s="13"/>
      <c r="G39" s="13"/>
      <c r="H39" s="13"/>
      <c r="I39" s="7">
        <v>27</v>
      </c>
      <c r="J39" s="53"/>
    </row>
    <row r="40" spans="1:10" ht="21.75" customHeight="1" x14ac:dyDescent="0.2">
      <c r="A40" s="7">
        <v>28</v>
      </c>
      <c r="B40" s="16">
        <v>376385</v>
      </c>
      <c r="C40" s="16">
        <f>+C29+C38</f>
        <v>141369</v>
      </c>
      <c r="D40" s="16">
        <v>43000</v>
      </c>
      <c r="E40" s="11" t="s">
        <v>100</v>
      </c>
      <c r="F40" s="16">
        <f>+F28+F26</f>
        <v>42000</v>
      </c>
      <c r="G40" s="16"/>
      <c r="H40" s="16"/>
      <c r="I40" s="7">
        <v>28</v>
      </c>
      <c r="J40" s="53"/>
    </row>
    <row r="41" spans="1:10" ht="12.95" customHeight="1" x14ac:dyDescent="0.25">
      <c r="E41" s="132" t="s">
        <v>19</v>
      </c>
      <c r="F41" s="132"/>
    </row>
    <row r="42" spans="1:10" ht="12.95" customHeight="1" x14ac:dyDescent="0.25"/>
    <row r="43" spans="1:10" ht="12.95" customHeight="1" x14ac:dyDescent="0.25">
      <c r="F43" s="38">
        <f>+F21-F40</f>
        <v>0</v>
      </c>
    </row>
    <row r="44" spans="1:10" ht="21.75" customHeight="1" x14ac:dyDescent="0.25"/>
    <row r="45" spans="1:10" ht="15" customHeight="1" x14ac:dyDescent="0.25">
      <c r="C45" s="33"/>
    </row>
    <row r="46" spans="1:10" ht="10.5" hidden="1" customHeight="1" x14ac:dyDescent="0.25"/>
    <row r="47" spans="1:10" ht="10.5" hidden="1" customHeight="1" x14ac:dyDescent="0.25"/>
    <row r="48" spans="1:10" ht="10.5" hidden="1" customHeight="1" x14ac:dyDescent="0.25"/>
    <row r="49" ht="10.5" hidden="1" customHeight="1" x14ac:dyDescent="0.25"/>
    <row r="50" ht="10.5" hidden="1" customHeight="1" x14ac:dyDescent="0.25"/>
    <row r="51" ht="10.5" hidden="1" customHeight="1" x14ac:dyDescent="0.25"/>
    <row r="52" ht="10.5" hidden="1" customHeight="1" x14ac:dyDescent="0.25"/>
    <row r="53" ht="10.5" hidden="1" customHeight="1" x14ac:dyDescent="0.25"/>
    <row r="54" ht="10.5" hidden="1" customHeight="1" x14ac:dyDescent="0.25"/>
    <row r="55" ht="9.75" hidden="1" customHeight="1" x14ac:dyDescent="0.25"/>
    <row r="56" ht="9.75" hidden="1" customHeight="1" x14ac:dyDescent="0.25"/>
    <row r="57" ht="9.75" hidden="1" customHeight="1" x14ac:dyDescent="0.25"/>
    <row r="58" ht="9.75" hidden="1" customHeight="1" x14ac:dyDescent="0.25"/>
    <row r="59" ht="9.75" hidden="1" customHeight="1" x14ac:dyDescent="0.25"/>
    <row r="60" ht="9.75" hidden="1" customHeight="1" x14ac:dyDescent="0.25"/>
    <row r="61" ht="9.75" hidden="1" customHeight="1" x14ac:dyDescent="0.25"/>
    <row r="62" x14ac:dyDescent="0.25"/>
    <row r="63" x14ac:dyDescent="0.25"/>
    <row r="64" x14ac:dyDescent="0.25"/>
    <row r="2273" x14ac:dyDescent="0.25"/>
    <row r="2286" x14ac:dyDescent="0.25"/>
    <row r="2287" x14ac:dyDescent="0.25"/>
    <row r="2288" x14ac:dyDescent="0.25"/>
    <row r="2289" ht="252.75" hidden="1" customHeight="1" x14ac:dyDescent="0.25"/>
    <row r="2290" x14ac:dyDescent="0.25"/>
    <row r="2291" x14ac:dyDescent="0.25"/>
    <row r="2292" x14ac:dyDescent="0.25"/>
    <row r="2293" x14ac:dyDescent="0.25"/>
    <row r="2294" x14ac:dyDescent="0.25"/>
  </sheetData>
  <mergeCells count="22">
    <mergeCell ref="A1:B1"/>
    <mergeCell ref="G1:H1"/>
    <mergeCell ref="A2:B2"/>
    <mergeCell ref="G2:H2"/>
    <mergeCell ref="A3:B3"/>
    <mergeCell ref="G3:H3"/>
    <mergeCell ref="A4:B4"/>
    <mergeCell ref="F4:H4"/>
    <mergeCell ref="A5:A8"/>
    <mergeCell ref="B5:D5"/>
    <mergeCell ref="E5:E8"/>
    <mergeCell ref="F5:H5"/>
    <mergeCell ref="E41:F41"/>
    <mergeCell ref="I5:I8"/>
    <mergeCell ref="J5:J8"/>
    <mergeCell ref="B6:C6"/>
    <mergeCell ref="D6:D8"/>
    <mergeCell ref="F6:F8"/>
    <mergeCell ref="G6:G8"/>
    <mergeCell ref="H6:H8"/>
    <mergeCell ref="B7:B8"/>
    <mergeCell ref="C7:C8"/>
  </mergeCells>
  <pageMargins left="0.24" right="0.21" top="0.26" bottom="0.25" header="0" footer="0"/>
  <pageSetup orientation="landscape" horizontalDpi="1200" r:id="rId1"/>
  <headerFooter alignWithMargins="0">
    <oddFooter>&amp;RPage _______</oddFooter>
  </headerFooter>
  <colBreaks count="1" manualBreakCount="1">
    <brk id="9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03F16-9ADD-444D-83B2-94F5A5491507}">
  <sheetPr>
    <tabColor rgb="FF92D050"/>
  </sheetPr>
  <dimension ref="A1:J2290"/>
  <sheetViews>
    <sheetView topLeftCell="A4" workbookViewId="0">
      <selection activeCell="F12" sqref="F12"/>
    </sheetView>
  </sheetViews>
  <sheetFormatPr defaultColWidth="0" defaultRowHeight="15.75" zeroHeight="1" x14ac:dyDescent="0.25"/>
  <cols>
    <col min="1" max="1" width="3.7109375" style="2" customWidth="1"/>
    <col min="2" max="2" width="14.42578125" style="2" customWidth="1"/>
    <col min="3" max="3" width="14.140625" style="2" customWidth="1"/>
    <col min="4" max="4" width="14.140625" style="1" customWidth="1"/>
    <col min="5" max="5" width="36" customWidth="1"/>
    <col min="6" max="6" width="14.42578125" customWidth="1"/>
    <col min="7" max="7" width="14.140625" customWidth="1"/>
    <col min="8" max="8" width="15.7109375" customWidth="1"/>
    <col min="9" max="9" width="4.140625" customWidth="1"/>
    <col min="10" max="10" width="18.28515625" customWidth="1"/>
  </cols>
  <sheetData>
    <row r="1" spans="1:10" x14ac:dyDescent="0.25">
      <c r="A1" s="136"/>
      <c r="B1" s="136"/>
      <c r="E1" s="6" t="s">
        <v>61</v>
      </c>
      <c r="G1" s="89"/>
      <c r="H1" s="89"/>
    </row>
    <row r="2" spans="1:10" x14ac:dyDescent="0.25">
      <c r="A2" s="111" t="s">
        <v>12</v>
      </c>
      <c r="B2" s="136"/>
      <c r="E2" s="6" t="s">
        <v>62</v>
      </c>
      <c r="G2" s="89"/>
      <c r="H2" s="89"/>
    </row>
    <row r="3" spans="1:10" x14ac:dyDescent="0.25">
      <c r="A3" s="111" t="s">
        <v>63</v>
      </c>
      <c r="B3" s="136"/>
      <c r="E3" s="35" t="s">
        <v>83</v>
      </c>
      <c r="G3" s="139"/>
      <c r="H3" s="139"/>
    </row>
    <row r="4" spans="1:10" x14ac:dyDescent="0.25">
      <c r="A4" s="136"/>
      <c r="B4" s="136"/>
      <c r="E4" s="15"/>
      <c r="F4" s="85" t="s">
        <v>29</v>
      </c>
      <c r="G4" s="85"/>
      <c r="H4" s="85"/>
    </row>
    <row r="5" spans="1:10" ht="15.75" customHeight="1" x14ac:dyDescent="0.2">
      <c r="A5" s="93"/>
      <c r="B5" s="133" t="s">
        <v>0</v>
      </c>
      <c r="C5" s="137"/>
      <c r="D5" s="134"/>
      <c r="E5" s="138" t="s">
        <v>65</v>
      </c>
      <c r="F5" s="133" t="s">
        <v>205</v>
      </c>
      <c r="G5" s="99"/>
      <c r="H5" s="100"/>
      <c r="I5" s="90"/>
      <c r="J5" s="128"/>
    </row>
    <row r="6" spans="1:10" ht="15.75" customHeight="1" x14ac:dyDescent="0.2">
      <c r="A6" s="94"/>
      <c r="B6" s="133" t="s">
        <v>1</v>
      </c>
      <c r="C6" s="134"/>
      <c r="D6" s="96" t="s">
        <v>204</v>
      </c>
      <c r="E6" s="109"/>
      <c r="F6" s="105" t="s">
        <v>2</v>
      </c>
      <c r="G6" s="105" t="s">
        <v>3</v>
      </c>
      <c r="H6" s="105" t="s">
        <v>4</v>
      </c>
      <c r="I6" s="91"/>
      <c r="J6" s="128"/>
    </row>
    <row r="7" spans="1:10" ht="15.75" customHeight="1" x14ac:dyDescent="0.2">
      <c r="A7" s="94"/>
      <c r="B7" s="105" t="s">
        <v>196</v>
      </c>
      <c r="C7" s="105" t="s">
        <v>197</v>
      </c>
      <c r="D7" s="135"/>
      <c r="E7" s="109"/>
      <c r="F7" s="106"/>
      <c r="G7" s="109"/>
      <c r="H7" s="106"/>
      <c r="I7" s="91"/>
      <c r="J7" s="128"/>
    </row>
    <row r="8" spans="1:10" ht="15.75" customHeight="1" x14ac:dyDescent="0.2">
      <c r="A8" s="95"/>
      <c r="B8" s="106"/>
      <c r="C8" s="106"/>
      <c r="D8" s="97"/>
      <c r="E8" s="109"/>
      <c r="F8" s="106"/>
      <c r="G8" s="109"/>
      <c r="H8" s="106"/>
      <c r="I8" s="92"/>
      <c r="J8" s="128"/>
    </row>
    <row r="9" spans="1:10" ht="12.6" customHeight="1" x14ac:dyDescent="0.2">
      <c r="A9" s="8"/>
      <c r="B9" s="14"/>
      <c r="C9" s="14"/>
      <c r="D9" s="14"/>
      <c r="E9" s="17" t="s">
        <v>10</v>
      </c>
      <c r="F9" s="24"/>
      <c r="G9" s="24"/>
      <c r="H9" s="24"/>
      <c r="I9" s="8" t="s">
        <v>16</v>
      </c>
      <c r="J9" s="56"/>
    </row>
    <row r="10" spans="1:10" ht="12.6" customHeight="1" x14ac:dyDescent="0.2">
      <c r="A10" s="7">
        <v>1</v>
      </c>
      <c r="B10" s="13"/>
      <c r="C10" s="13"/>
      <c r="D10" s="13"/>
      <c r="E10" s="36" t="s">
        <v>66</v>
      </c>
      <c r="F10" s="13"/>
      <c r="G10" s="13"/>
      <c r="H10" s="13"/>
      <c r="I10" s="7">
        <v>1</v>
      </c>
      <c r="J10" s="57"/>
    </row>
    <row r="11" spans="1:10" ht="12.6" customHeight="1" x14ac:dyDescent="0.2">
      <c r="A11" s="7">
        <v>2</v>
      </c>
      <c r="B11" s="16">
        <v>51138</v>
      </c>
      <c r="C11" s="16">
        <v>50652</v>
      </c>
      <c r="D11" s="16">
        <v>60000</v>
      </c>
      <c r="E11" s="36" t="s">
        <v>67</v>
      </c>
      <c r="F11" s="16">
        <v>55000</v>
      </c>
      <c r="G11" s="16"/>
      <c r="H11" s="16"/>
      <c r="I11" s="7">
        <v>2</v>
      </c>
      <c r="J11" s="57"/>
    </row>
    <row r="12" spans="1:10" ht="12.6" customHeight="1" x14ac:dyDescent="0.2">
      <c r="A12" s="7">
        <v>3</v>
      </c>
      <c r="B12" s="16"/>
      <c r="C12" s="16"/>
      <c r="D12" s="16"/>
      <c r="E12" s="36" t="s">
        <v>68</v>
      </c>
      <c r="F12" s="13"/>
      <c r="G12" s="13"/>
      <c r="H12" s="13"/>
      <c r="I12" s="7">
        <v>3</v>
      </c>
      <c r="J12" s="57"/>
    </row>
    <row r="13" spans="1:10" ht="12.6" customHeight="1" x14ac:dyDescent="0.2">
      <c r="A13" s="7">
        <v>4</v>
      </c>
      <c r="B13" s="16"/>
      <c r="C13" s="16"/>
      <c r="D13" s="16"/>
      <c r="E13" s="11" t="s">
        <v>69</v>
      </c>
      <c r="F13" s="13"/>
      <c r="G13" s="13"/>
      <c r="H13" s="13"/>
      <c r="I13" s="7">
        <v>4</v>
      </c>
      <c r="J13" s="57"/>
    </row>
    <row r="14" spans="1:10" ht="12.6" customHeight="1" x14ac:dyDescent="0.2">
      <c r="A14" s="7">
        <v>5</v>
      </c>
      <c r="B14" s="16"/>
      <c r="C14" s="16"/>
      <c r="D14" s="16">
        <v>0</v>
      </c>
      <c r="E14" s="11" t="s">
        <v>70</v>
      </c>
      <c r="F14" s="13">
        <v>0</v>
      </c>
      <c r="G14" s="13"/>
      <c r="H14" s="13"/>
      <c r="I14" s="7">
        <v>5</v>
      </c>
      <c r="J14" s="57"/>
    </row>
    <row r="15" spans="1:10" ht="12.6" customHeight="1" x14ac:dyDescent="0.2">
      <c r="A15" s="7">
        <v>6</v>
      </c>
      <c r="B15" s="16">
        <v>5270.91</v>
      </c>
      <c r="C15" s="16">
        <v>15917</v>
      </c>
      <c r="D15" s="16">
        <v>7000</v>
      </c>
      <c r="E15" s="11" t="s">
        <v>84</v>
      </c>
      <c r="F15" s="16">
        <v>9300</v>
      </c>
      <c r="G15" s="16"/>
      <c r="H15" s="16"/>
      <c r="I15" s="7">
        <v>6</v>
      </c>
      <c r="J15" s="57"/>
    </row>
    <row r="16" spans="1:10" ht="12.6" customHeight="1" x14ac:dyDescent="0.2">
      <c r="A16" s="7">
        <v>7</v>
      </c>
      <c r="B16" s="16"/>
      <c r="C16" s="16"/>
      <c r="D16" s="16"/>
      <c r="E16" s="11">
        <v>7</v>
      </c>
      <c r="F16" s="13"/>
      <c r="G16" s="13"/>
      <c r="H16" s="13"/>
      <c r="I16" s="7">
        <v>7</v>
      </c>
      <c r="J16" s="57"/>
    </row>
    <row r="17" spans="1:10" ht="12.6" customHeight="1" x14ac:dyDescent="0.2">
      <c r="A17" s="7">
        <v>8</v>
      </c>
      <c r="B17" s="16"/>
      <c r="C17" s="16"/>
      <c r="D17" s="16"/>
      <c r="E17" s="11">
        <v>8</v>
      </c>
      <c r="F17" s="13"/>
      <c r="G17" s="13"/>
      <c r="H17" s="13"/>
      <c r="I17" s="7">
        <v>8</v>
      </c>
      <c r="J17" s="57"/>
    </row>
    <row r="18" spans="1:10" ht="12.6" customHeight="1" x14ac:dyDescent="0.2">
      <c r="A18" s="7">
        <v>9</v>
      </c>
      <c r="B18" s="16">
        <f>SUM(B11:B15)</f>
        <v>56408.91</v>
      </c>
      <c r="C18" s="16">
        <f>SUM(C10:C17)</f>
        <v>66569</v>
      </c>
      <c r="D18" s="16">
        <v>67000</v>
      </c>
      <c r="E18" s="11" t="s">
        <v>71</v>
      </c>
      <c r="F18" s="16">
        <f>SUM(F10:F17)</f>
        <v>64300</v>
      </c>
      <c r="G18" s="16"/>
      <c r="H18" s="16"/>
      <c r="I18" s="7">
        <v>9</v>
      </c>
      <c r="J18" s="57"/>
    </row>
    <row r="19" spans="1:10" ht="12.6" customHeight="1" x14ac:dyDescent="0.2">
      <c r="A19" s="7">
        <v>10</v>
      </c>
      <c r="B19" s="14"/>
      <c r="C19" s="14"/>
      <c r="D19" s="13"/>
      <c r="E19" s="11" t="s">
        <v>72</v>
      </c>
      <c r="F19" s="13"/>
      <c r="G19" s="16"/>
      <c r="H19" s="13"/>
      <c r="I19" s="7">
        <v>10</v>
      </c>
      <c r="J19" s="57"/>
    </row>
    <row r="20" spans="1:10" ht="12.6" customHeight="1" x14ac:dyDescent="0.2">
      <c r="A20" s="7">
        <v>11</v>
      </c>
      <c r="B20" s="13"/>
      <c r="C20" s="13"/>
      <c r="D20" s="14"/>
      <c r="E20" s="11" t="s">
        <v>73</v>
      </c>
      <c r="F20" s="14"/>
      <c r="G20" s="14"/>
      <c r="H20" s="14"/>
      <c r="I20" s="7">
        <v>11</v>
      </c>
      <c r="J20" s="57"/>
    </row>
    <row r="21" spans="1:10" ht="21.75" customHeight="1" x14ac:dyDescent="0.2">
      <c r="A21" s="7">
        <v>12</v>
      </c>
      <c r="B21" s="16">
        <v>56409</v>
      </c>
      <c r="C21" s="16">
        <f>SUM(C18:C20)</f>
        <v>66569</v>
      </c>
      <c r="D21" s="16">
        <v>67000</v>
      </c>
      <c r="E21" s="11" t="s">
        <v>74</v>
      </c>
      <c r="F21" s="16">
        <f>SUM(F18:F20)</f>
        <v>64300</v>
      </c>
      <c r="G21" s="16"/>
      <c r="H21" s="16"/>
      <c r="I21" s="7">
        <v>12</v>
      </c>
      <c r="J21" s="57"/>
    </row>
    <row r="22" spans="1:10" ht="12.6" customHeight="1" x14ac:dyDescent="0.2">
      <c r="A22" s="8" t="s">
        <v>16</v>
      </c>
      <c r="B22" s="14"/>
      <c r="C22" s="14"/>
      <c r="D22" s="14"/>
      <c r="E22" s="23" t="s">
        <v>75</v>
      </c>
      <c r="F22" s="14"/>
      <c r="G22" s="14"/>
      <c r="H22" s="14"/>
      <c r="I22" s="8" t="s">
        <v>16</v>
      </c>
      <c r="J22" s="57"/>
    </row>
    <row r="23" spans="1:10" ht="12.6" customHeight="1" x14ac:dyDescent="0.2">
      <c r="A23" s="7">
        <v>1</v>
      </c>
      <c r="B23" s="13">
        <v>0</v>
      </c>
      <c r="C23" s="16">
        <v>1600</v>
      </c>
      <c r="D23" s="16">
        <v>34000</v>
      </c>
      <c r="E23" s="11" t="s">
        <v>76</v>
      </c>
      <c r="F23" s="16">
        <v>20650</v>
      </c>
      <c r="G23" s="16"/>
      <c r="H23" s="16"/>
      <c r="I23" s="7">
        <v>1</v>
      </c>
      <c r="J23" s="57"/>
    </row>
    <row r="24" spans="1:10" ht="12.6" customHeight="1" x14ac:dyDescent="0.2">
      <c r="A24" s="7">
        <v>2</v>
      </c>
      <c r="B24" s="16">
        <v>5756.92</v>
      </c>
      <c r="C24" s="16">
        <v>0</v>
      </c>
      <c r="D24" s="16">
        <v>33000</v>
      </c>
      <c r="E24" s="11" t="s">
        <v>77</v>
      </c>
      <c r="F24" s="16">
        <v>20650</v>
      </c>
      <c r="G24" s="16"/>
      <c r="H24" s="16"/>
      <c r="I24" s="7">
        <v>2</v>
      </c>
      <c r="J24" s="57"/>
    </row>
    <row r="25" spans="1:10" ht="12.6" customHeight="1" x14ac:dyDescent="0.2">
      <c r="A25" s="7">
        <v>3</v>
      </c>
      <c r="B25" s="16">
        <v>0</v>
      </c>
      <c r="C25" s="16">
        <v>0</v>
      </c>
      <c r="D25" s="16"/>
      <c r="E25" s="11" t="s">
        <v>209</v>
      </c>
      <c r="F25" s="16">
        <v>20000</v>
      </c>
      <c r="G25" s="16"/>
      <c r="H25" s="16"/>
      <c r="I25" s="7">
        <v>3</v>
      </c>
      <c r="J25" s="57"/>
    </row>
    <row r="26" spans="1:10" ht="12.6" customHeight="1" x14ac:dyDescent="0.2">
      <c r="A26" s="7">
        <v>4</v>
      </c>
      <c r="B26" s="13"/>
      <c r="C26" s="13"/>
      <c r="D26" s="16"/>
      <c r="E26" s="11" t="s">
        <v>183</v>
      </c>
      <c r="F26" s="16"/>
      <c r="G26" s="13"/>
      <c r="H26" s="13"/>
      <c r="I26" s="7">
        <v>4</v>
      </c>
      <c r="J26" s="57"/>
    </row>
    <row r="27" spans="1:10" ht="12.6" customHeight="1" x14ac:dyDescent="0.2">
      <c r="A27" s="7">
        <v>5</v>
      </c>
      <c r="B27" s="13"/>
      <c r="C27" s="16">
        <v>4984</v>
      </c>
      <c r="D27" s="13"/>
      <c r="E27" s="11" t="s">
        <v>208</v>
      </c>
      <c r="F27" s="16">
        <v>3000</v>
      </c>
      <c r="G27" s="13"/>
      <c r="H27" s="13"/>
      <c r="I27" s="7">
        <v>5</v>
      </c>
      <c r="J27" s="57"/>
    </row>
    <row r="28" spans="1:10" ht="12.6" customHeight="1" x14ac:dyDescent="0.2">
      <c r="A28" s="7">
        <v>6</v>
      </c>
      <c r="B28" s="13"/>
      <c r="C28" s="13"/>
      <c r="D28" s="13"/>
      <c r="E28" s="11">
        <v>6</v>
      </c>
      <c r="F28" s="13"/>
      <c r="G28" s="13"/>
      <c r="H28" s="13"/>
      <c r="I28" s="7">
        <v>6</v>
      </c>
      <c r="J28" s="57"/>
    </row>
    <row r="29" spans="1:10" ht="12.6" customHeight="1" x14ac:dyDescent="0.2">
      <c r="A29" s="7">
        <v>7</v>
      </c>
      <c r="B29" s="13"/>
      <c r="C29" s="13"/>
      <c r="D29" s="13"/>
      <c r="E29" s="11">
        <v>7</v>
      </c>
      <c r="F29" s="13"/>
      <c r="G29" s="13"/>
      <c r="H29" s="13"/>
      <c r="I29" s="7">
        <v>7</v>
      </c>
      <c r="J29" s="57"/>
    </row>
    <row r="30" spans="1:10" ht="12.6" customHeight="1" x14ac:dyDescent="0.2">
      <c r="A30" s="7">
        <v>8</v>
      </c>
      <c r="B30" s="13"/>
      <c r="C30" s="13"/>
      <c r="D30" s="13"/>
      <c r="E30" s="11">
        <v>8</v>
      </c>
      <c r="F30" s="13"/>
      <c r="G30" s="13"/>
      <c r="H30" s="13"/>
      <c r="I30" s="7">
        <v>8</v>
      </c>
      <c r="J30" s="57"/>
    </row>
    <row r="31" spans="1:10" ht="12.6" customHeight="1" x14ac:dyDescent="0.2">
      <c r="A31" s="7">
        <v>9</v>
      </c>
      <c r="B31" s="13"/>
      <c r="C31" s="13"/>
      <c r="D31" s="13"/>
      <c r="E31" s="11">
        <v>9</v>
      </c>
      <c r="F31" s="13"/>
      <c r="G31" s="13"/>
      <c r="H31" s="13"/>
      <c r="I31" s="7">
        <v>9</v>
      </c>
      <c r="J31" s="57"/>
    </row>
    <row r="32" spans="1:10" ht="12.6" customHeight="1" x14ac:dyDescent="0.2">
      <c r="A32" s="7">
        <v>10</v>
      </c>
      <c r="B32" s="13"/>
      <c r="C32" s="13"/>
      <c r="D32" s="13"/>
      <c r="E32" s="11">
        <v>10</v>
      </c>
      <c r="F32" s="13"/>
      <c r="G32" s="13"/>
      <c r="H32" s="13"/>
      <c r="I32" s="7">
        <v>10</v>
      </c>
      <c r="J32" s="57"/>
    </row>
    <row r="33" spans="1:10" ht="12.6" customHeight="1" x14ac:dyDescent="0.2">
      <c r="A33" s="7">
        <v>11</v>
      </c>
      <c r="B33" s="13"/>
      <c r="C33" s="13"/>
      <c r="D33" s="13"/>
      <c r="E33" s="11">
        <v>11</v>
      </c>
      <c r="F33" s="13"/>
      <c r="G33" s="13"/>
      <c r="H33" s="13"/>
      <c r="I33" s="7">
        <v>11</v>
      </c>
      <c r="J33" s="57"/>
    </row>
    <row r="34" spans="1:10" ht="12.6" customHeight="1" x14ac:dyDescent="0.2">
      <c r="A34" s="7">
        <v>12</v>
      </c>
      <c r="B34" s="13"/>
      <c r="C34" s="13"/>
      <c r="D34" s="13"/>
      <c r="E34" s="11">
        <v>12</v>
      </c>
      <c r="F34" s="13"/>
      <c r="G34" s="13"/>
      <c r="H34" s="13"/>
      <c r="I34" s="7">
        <v>12</v>
      </c>
      <c r="J34" s="57"/>
    </row>
    <row r="35" spans="1:10" ht="12.6" customHeight="1" x14ac:dyDescent="0.2">
      <c r="A35" s="7">
        <v>13</v>
      </c>
      <c r="B35" s="13" t="s">
        <v>85</v>
      </c>
      <c r="C35" s="13" t="s">
        <v>85</v>
      </c>
      <c r="D35" s="13"/>
      <c r="E35" s="11">
        <v>13</v>
      </c>
      <c r="F35" s="13"/>
      <c r="G35" s="13"/>
      <c r="H35" s="13"/>
      <c r="I35" s="7">
        <v>13</v>
      </c>
      <c r="J35" s="57"/>
    </row>
    <row r="36" spans="1:10" ht="12.6" customHeight="1" x14ac:dyDescent="0.2">
      <c r="A36" s="7">
        <v>14</v>
      </c>
      <c r="B36" s="13"/>
      <c r="C36" s="13"/>
      <c r="D36" s="13"/>
      <c r="E36" s="11">
        <v>14</v>
      </c>
      <c r="F36" s="13"/>
      <c r="G36" s="13"/>
      <c r="H36" s="13"/>
      <c r="I36" s="7">
        <v>14</v>
      </c>
      <c r="J36" s="57"/>
    </row>
    <row r="37" spans="1:10" ht="12.6" customHeight="1" x14ac:dyDescent="0.2">
      <c r="A37" s="7">
        <v>15</v>
      </c>
      <c r="B37" s="16">
        <f>+B39-B24</f>
        <v>50652.08</v>
      </c>
      <c r="C37" s="16">
        <f>+C21-C23-C27</f>
        <v>59985</v>
      </c>
      <c r="D37" s="14"/>
      <c r="E37" s="11" t="s">
        <v>78</v>
      </c>
      <c r="F37" s="14"/>
      <c r="G37" s="14"/>
      <c r="H37" s="14"/>
      <c r="I37" s="7">
        <v>15</v>
      </c>
      <c r="J37" s="57"/>
    </row>
    <row r="38" spans="1:10" ht="12.6" customHeight="1" x14ac:dyDescent="0.2">
      <c r="A38" s="7">
        <v>16</v>
      </c>
      <c r="B38" s="14"/>
      <c r="C38" s="14"/>
      <c r="D38" s="16">
        <v>0</v>
      </c>
      <c r="E38" s="11" t="s">
        <v>79</v>
      </c>
      <c r="F38" s="16">
        <v>0</v>
      </c>
      <c r="G38" s="16"/>
      <c r="H38" s="16"/>
      <c r="I38" s="7">
        <v>16</v>
      </c>
      <c r="J38" s="57"/>
    </row>
    <row r="39" spans="1:10" ht="21.75" customHeight="1" x14ac:dyDescent="0.2">
      <c r="A39" s="7">
        <v>17</v>
      </c>
      <c r="B39" s="16">
        <v>56409</v>
      </c>
      <c r="C39" s="16">
        <f>SUM(C23:C38)</f>
        <v>66569</v>
      </c>
      <c r="D39" s="16">
        <v>67000</v>
      </c>
      <c r="E39" s="11" t="s">
        <v>80</v>
      </c>
      <c r="F39" s="16">
        <f>SUM(F23:F38)</f>
        <v>64300</v>
      </c>
      <c r="G39" s="16"/>
      <c r="H39" s="16"/>
      <c r="I39" s="7">
        <v>17</v>
      </c>
      <c r="J39" s="57"/>
    </row>
    <row r="40" spans="1:10" ht="12.95" customHeight="1" x14ac:dyDescent="0.25">
      <c r="E40" s="132" t="s">
        <v>19</v>
      </c>
      <c r="F40" s="132"/>
    </row>
    <row r="41" spans="1:10" ht="12.95" customHeight="1" x14ac:dyDescent="0.25"/>
    <row r="42" spans="1:10" ht="12.95" customHeight="1" x14ac:dyDescent="0.25">
      <c r="C42" s="33"/>
      <c r="F42" s="38">
        <f>+F21-F39</f>
        <v>0</v>
      </c>
      <c r="J42" s="68"/>
    </row>
    <row r="43" spans="1:10" ht="21.75" customHeight="1" x14ac:dyDescent="0.25">
      <c r="D43" s="34"/>
    </row>
    <row r="44" spans="1:10" ht="15" customHeight="1" x14ac:dyDescent="0.25"/>
    <row r="45" spans="1:10" ht="10.5" hidden="1" customHeight="1" x14ac:dyDescent="0.25"/>
    <row r="46" spans="1:10" ht="10.5" hidden="1" customHeight="1" x14ac:dyDescent="0.25"/>
    <row r="47" spans="1:10" ht="10.5" hidden="1" customHeight="1" x14ac:dyDescent="0.25"/>
    <row r="48" spans="1:10" ht="10.5" hidden="1" customHeight="1" x14ac:dyDescent="0.25"/>
    <row r="49" ht="10.5" hidden="1" customHeight="1" x14ac:dyDescent="0.25"/>
    <row r="50" ht="10.5" hidden="1" customHeight="1" x14ac:dyDescent="0.25"/>
    <row r="51" ht="10.5" hidden="1" customHeight="1" x14ac:dyDescent="0.25"/>
    <row r="52" ht="10.5" hidden="1" customHeight="1" x14ac:dyDescent="0.25"/>
    <row r="53" ht="10.5" hidden="1" customHeight="1" x14ac:dyDescent="0.25"/>
    <row r="54" ht="9.75" hidden="1" customHeight="1" x14ac:dyDescent="0.25"/>
    <row r="55" ht="9.75" hidden="1" customHeight="1" x14ac:dyDescent="0.25"/>
    <row r="56" ht="9.75" hidden="1" customHeight="1" x14ac:dyDescent="0.25"/>
    <row r="57" ht="9.75" hidden="1" customHeight="1" x14ac:dyDescent="0.25"/>
    <row r="58" ht="9.75" hidden="1" customHeight="1" x14ac:dyDescent="0.25"/>
    <row r="59" ht="9.75" hidden="1" customHeight="1" x14ac:dyDescent="0.25"/>
    <row r="60" ht="9.75" hidden="1" customHeight="1" x14ac:dyDescent="0.25"/>
    <row r="2288" ht="252.75" hidden="1" customHeight="1" x14ac:dyDescent="0.25"/>
    <row r="2289" x14ac:dyDescent="0.25"/>
    <row r="2290" x14ac:dyDescent="0.25"/>
  </sheetData>
  <mergeCells count="22">
    <mergeCell ref="A1:B1"/>
    <mergeCell ref="G1:H1"/>
    <mergeCell ref="A2:B2"/>
    <mergeCell ref="G2:H2"/>
    <mergeCell ref="A3:B3"/>
    <mergeCell ref="G3:H3"/>
    <mergeCell ref="A4:B4"/>
    <mergeCell ref="F4:H4"/>
    <mergeCell ref="A5:A8"/>
    <mergeCell ref="B5:D5"/>
    <mergeCell ref="E5:E8"/>
    <mergeCell ref="F5:H5"/>
    <mergeCell ref="E40:F40"/>
    <mergeCell ref="I5:I8"/>
    <mergeCell ref="J5:J8"/>
    <mergeCell ref="B6:C6"/>
    <mergeCell ref="D6:D8"/>
    <mergeCell ref="F6:F8"/>
    <mergeCell ref="G6:G8"/>
    <mergeCell ref="H6:H8"/>
    <mergeCell ref="B7:B8"/>
    <mergeCell ref="C7:C8"/>
  </mergeCells>
  <pageMargins left="0.24" right="0.21" top="0.26" bottom="0.25" header="0" footer="0"/>
  <pageSetup orientation="landscape" horizontalDpi="1200" r:id="rId1"/>
  <headerFooter alignWithMargins="0">
    <oddFooter>&amp;RPage _______</oddFooter>
  </headerFooter>
  <colBreaks count="1" manualBreakCount="1">
    <brk id="9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8FD73-30DD-4CA5-AD4F-7E656086A756}">
  <sheetPr>
    <tabColor rgb="FF92D050"/>
  </sheetPr>
  <dimension ref="A1:J2290"/>
  <sheetViews>
    <sheetView workbookViewId="0">
      <selection activeCell="F12" sqref="F12"/>
    </sheetView>
  </sheetViews>
  <sheetFormatPr defaultColWidth="0" defaultRowHeight="15.75" zeroHeight="1" x14ac:dyDescent="0.25"/>
  <cols>
    <col min="1" max="1" width="3.7109375" style="2" customWidth="1"/>
    <col min="2" max="2" width="14.42578125" style="2" customWidth="1"/>
    <col min="3" max="3" width="14.140625" style="2" customWidth="1"/>
    <col min="4" max="4" width="14.140625" style="1" customWidth="1"/>
    <col min="5" max="5" width="36" customWidth="1"/>
    <col min="6" max="6" width="14.42578125" customWidth="1"/>
    <col min="7" max="7" width="14.140625" customWidth="1"/>
    <col min="8" max="8" width="15.7109375" customWidth="1"/>
    <col min="9" max="9" width="4.140625" customWidth="1"/>
    <col min="10" max="10" width="14.42578125" customWidth="1"/>
  </cols>
  <sheetData>
    <row r="1" spans="1:10" x14ac:dyDescent="0.25">
      <c r="A1" s="136"/>
      <c r="B1" s="136"/>
      <c r="E1" s="6" t="s">
        <v>61</v>
      </c>
      <c r="G1" s="89"/>
      <c r="H1" s="89"/>
    </row>
    <row r="2" spans="1:10" x14ac:dyDescent="0.25">
      <c r="A2" s="111" t="s">
        <v>12</v>
      </c>
      <c r="B2" s="136"/>
      <c r="E2" s="6" t="s">
        <v>62</v>
      </c>
      <c r="G2" s="89"/>
      <c r="H2" s="89"/>
    </row>
    <row r="3" spans="1:10" x14ac:dyDescent="0.25">
      <c r="A3" s="111" t="s">
        <v>63</v>
      </c>
      <c r="B3" s="136"/>
      <c r="E3" s="35" t="s">
        <v>86</v>
      </c>
      <c r="G3" s="139"/>
      <c r="H3" s="139"/>
    </row>
    <row r="4" spans="1:10" x14ac:dyDescent="0.25">
      <c r="A4" s="136"/>
      <c r="B4" s="136"/>
      <c r="E4" s="15"/>
      <c r="F4" s="85" t="s">
        <v>29</v>
      </c>
      <c r="G4" s="85"/>
      <c r="H4" s="85"/>
    </row>
    <row r="5" spans="1:10" ht="15.75" customHeight="1" x14ac:dyDescent="0.2">
      <c r="A5" s="93"/>
      <c r="B5" s="133" t="s">
        <v>0</v>
      </c>
      <c r="C5" s="137"/>
      <c r="D5" s="134"/>
      <c r="E5" s="138" t="s">
        <v>65</v>
      </c>
      <c r="F5" s="133" t="s">
        <v>205</v>
      </c>
      <c r="G5" s="99"/>
      <c r="H5" s="100"/>
      <c r="I5" s="90"/>
      <c r="J5" s="128"/>
    </row>
    <row r="6" spans="1:10" ht="15.75" customHeight="1" x14ac:dyDescent="0.2">
      <c r="A6" s="94"/>
      <c r="B6" s="133" t="s">
        <v>1</v>
      </c>
      <c r="C6" s="134"/>
      <c r="D6" s="96" t="s">
        <v>204</v>
      </c>
      <c r="E6" s="109"/>
      <c r="F6" s="105" t="s">
        <v>2</v>
      </c>
      <c r="G6" s="105" t="s">
        <v>3</v>
      </c>
      <c r="H6" s="105" t="s">
        <v>4</v>
      </c>
      <c r="I6" s="91"/>
      <c r="J6" s="128"/>
    </row>
    <row r="7" spans="1:10" ht="15.75" customHeight="1" x14ac:dyDescent="0.2">
      <c r="A7" s="94"/>
      <c r="B7" s="105" t="s">
        <v>196</v>
      </c>
      <c r="C7" s="105" t="s">
        <v>197</v>
      </c>
      <c r="D7" s="135"/>
      <c r="E7" s="109"/>
      <c r="F7" s="106"/>
      <c r="G7" s="109"/>
      <c r="H7" s="106"/>
      <c r="I7" s="91"/>
      <c r="J7" s="128"/>
    </row>
    <row r="8" spans="1:10" ht="15.75" customHeight="1" x14ac:dyDescent="0.2">
      <c r="A8" s="95"/>
      <c r="B8" s="106"/>
      <c r="C8" s="106"/>
      <c r="D8" s="97"/>
      <c r="E8" s="109"/>
      <c r="F8" s="106"/>
      <c r="G8" s="109"/>
      <c r="H8" s="106"/>
      <c r="I8" s="92"/>
      <c r="J8" s="128"/>
    </row>
    <row r="9" spans="1:10" ht="12.6" customHeight="1" x14ac:dyDescent="0.2">
      <c r="A9" s="8"/>
      <c r="B9" s="14"/>
      <c r="C9" s="14"/>
      <c r="D9" s="14"/>
      <c r="E9" s="17" t="s">
        <v>10</v>
      </c>
      <c r="F9" s="24"/>
      <c r="G9" s="24"/>
      <c r="H9" s="24"/>
      <c r="I9" s="8" t="s">
        <v>16</v>
      </c>
      <c r="J9" s="56"/>
    </row>
    <row r="10" spans="1:10" ht="12.6" customHeight="1" x14ac:dyDescent="0.2">
      <c r="A10" s="7">
        <v>1</v>
      </c>
      <c r="B10" s="13"/>
      <c r="C10" s="13"/>
      <c r="D10" s="13"/>
      <c r="E10" s="36" t="s">
        <v>66</v>
      </c>
      <c r="F10" s="13"/>
      <c r="G10" s="13"/>
      <c r="H10" s="13"/>
      <c r="I10" s="7">
        <v>1</v>
      </c>
      <c r="J10" s="55"/>
    </row>
    <row r="11" spans="1:10" ht="12.6" customHeight="1" x14ac:dyDescent="0.2">
      <c r="A11" s="7">
        <v>2</v>
      </c>
      <c r="B11" s="16">
        <v>5632</v>
      </c>
      <c r="C11" s="16">
        <v>5911</v>
      </c>
      <c r="D11" s="16">
        <v>5000</v>
      </c>
      <c r="E11" s="36" t="s">
        <v>67</v>
      </c>
      <c r="F11" s="16">
        <v>3500</v>
      </c>
      <c r="G11" s="16"/>
      <c r="H11" s="16"/>
      <c r="I11" s="7">
        <v>2</v>
      </c>
      <c r="J11" s="55"/>
    </row>
    <row r="12" spans="1:10" ht="12.6" customHeight="1" x14ac:dyDescent="0.2">
      <c r="A12" s="7">
        <v>3</v>
      </c>
      <c r="B12" s="16"/>
      <c r="C12" s="16"/>
      <c r="D12" s="16"/>
      <c r="E12" s="36" t="s">
        <v>68</v>
      </c>
      <c r="F12" s="13"/>
      <c r="G12" s="13"/>
      <c r="H12" s="13"/>
      <c r="I12" s="7">
        <v>3</v>
      </c>
      <c r="J12" s="55"/>
    </row>
    <row r="13" spans="1:10" ht="12.6" customHeight="1" x14ac:dyDescent="0.2">
      <c r="A13" s="7">
        <v>4</v>
      </c>
      <c r="B13" s="16"/>
      <c r="C13" s="16"/>
      <c r="D13" s="16"/>
      <c r="E13" s="11" t="s">
        <v>69</v>
      </c>
      <c r="F13" s="13"/>
      <c r="G13" s="13"/>
      <c r="H13" s="13"/>
      <c r="I13" s="7">
        <v>4</v>
      </c>
      <c r="J13" s="55"/>
    </row>
    <row r="14" spans="1:10" ht="12.6" customHeight="1" x14ac:dyDescent="0.2">
      <c r="A14" s="7">
        <v>5</v>
      </c>
      <c r="B14" s="16"/>
      <c r="C14" s="16"/>
      <c r="D14" s="16"/>
      <c r="E14" s="11" t="s">
        <v>70</v>
      </c>
      <c r="F14" s="13"/>
      <c r="G14" s="13"/>
      <c r="H14" s="13"/>
      <c r="I14" s="7">
        <v>5</v>
      </c>
      <c r="J14" s="55"/>
    </row>
    <row r="15" spans="1:10" ht="12.6" customHeight="1" x14ac:dyDescent="0.2">
      <c r="A15" s="7">
        <v>6</v>
      </c>
      <c r="B15" s="16"/>
      <c r="C15" s="16"/>
      <c r="D15" s="16"/>
      <c r="E15" s="11" t="s">
        <v>84</v>
      </c>
      <c r="F15" s="16"/>
      <c r="G15" s="16"/>
      <c r="H15" s="16"/>
      <c r="I15" s="7">
        <v>6</v>
      </c>
      <c r="J15" s="55"/>
    </row>
    <row r="16" spans="1:10" ht="12.6" customHeight="1" x14ac:dyDescent="0.2">
      <c r="A16" s="7">
        <v>7</v>
      </c>
      <c r="B16" s="16">
        <v>5093</v>
      </c>
      <c r="C16" s="16">
        <v>5797</v>
      </c>
      <c r="D16" s="16">
        <v>4500</v>
      </c>
      <c r="E16" s="11" t="s">
        <v>164</v>
      </c>
      <c r="F16" s="16">
        <v>4500</v>
      </c>
      <c r="G16" s="13"/>
      <c r="H16" s="13"/>
      <c r="I16" s="7">
        <v>7</v>
      </c>
      <c r="J16" s="55"/>
    </row>
    <row r="17" spans="1:10" ht="12.6" customHeight="1" x14ac:dyDescent="0.2">
      <c r="A17" s="7">
        <v>8</v>
      </c>
      <c r="B17" s="16"/>
      <c r="C17" s="16"/>
      <c r="D17" s="16"/>
      <c r="E17" s="11">
        <v>8</v>
      </c>
      <c r="F17" s="13"/>
      <c r="G17" s="13"/>
      <c r="H17" s="13"/>
      <c r="I17" s="7">
        <v>8</v>
      </c>
      <c r="J17" s="55"/>
    </row>
    <row r="18" spans="1:10" ht="12.6" customHeight="1" x14ac:dyDescent="0.2">
      <c r="A18" s="7">
        <v>9</v>
      </c>
      <c r="B18" s="16">
        <f>SUM(B11:B16)</f>
        <v>10725</v>
      </c>
      <c r="C18" s="16">
        <f>SUM(C10:C17)</f>
        <v>11708</v>
      </c>
      <c r="D18" s="16">
        <v>9500</v>
      </c>
      <c r="E18" s="11" t="s">
        <v>71</v>
      </c>
      <c r="F18" s="16">
        <f>SUM(F10:F17)</f>
        <v>8000</v>
      </c>
      <c r="G18" s="16"/>
      <c r="H18" s="16"/>
      <c r="I18" s="7">
        <v>9</v>
      </c>
      <c r="J18" s="55"/>
    </row>
    <row r="19" spans="1:10" ht="12.6" customHeight="1" x14ac:dyDescent="0.2">
      <c r="A19" s="7">
        <v>10</v>
      </c>
      <c r="B19" s="14"/>
      <c r="C19" s="13"/>
      <c r="D19" s="13"/>
      <c r="E19" s="11" t="s">
        <v>72</v>
      </c>
      <c r="F19" s="13"/>
      <c r="G19" s="13"/>
      <c r="H19" s="13"/>
      <c r="I19" s="7">
        <v>10</v>
      </c>
      <c r="J19" s="55"/>
    </row>
    <row r="20" spans="1:10" ht="12.6" customHeight="1" x14ac:dyDescent="0.2">
      <c r="A20" s="7">
        <v>11</v>
      </c>
      <c r="B20" s="13"/>
      <c r="C20" s="14"/>
      <c r="D20" s="14"/>
      <c r="E20" s="11" t="s">
        <v>73</v>
      </c>
      <c r="F20" s="14"/>
      <c r="G20" s="14"/>
      <c r="H20" s="14"/>
      <c r="I20" s="7">
        <v>11</v>
      </c>
      <c r="J20" s="55"/>
    </row>
    <row r="21" spans="1:10" ht="21.75" customHeight="1" x14ac:dyDescent="0.2">
      <c r="A21" s="7">
        <v>12</v>
      </c>
      <c r="B21" s="16">
        <f>+B18</f>
        <v>10725</v>
      </c>
      <c r="C21" s="16">
        <f>SUM(C18:C20)</f>
        <v>11708</v>
      </c>
      <c r="D21" s="16">
        <v>9500</v>
      </c>
      <c r="E21" s="11" t="s">
        <v>74</v>
      </c>
      <c r="F21" s="16">
        <f>SUM(F18:F20)</f>
        <v>8000</v>
      </c>
      <c r="G21" s="16"/>
      <c r="H21" s="16"/>
      <c r="I21" s="7">
        <v>12</v>
      </c>
      <c r="J21" s="55"/>
    </row>
    <row r="22" spans="1:10" ht="12.6" customHeight="1" x14ac:dyDescent="0.2">
      <c r="A22" s="8" t="s">
        <v>16</v>
      </c>
      <c r="B22" s="14"/>
      <c r="C22" s="14"/>
      <c r="D22" s="14"/>
      <c r="E22" s="23" t="s">
        <v>75</v>
      </c>
      <c r="F22" s="14"/>
      <c r="G22" s="14"/>
      <c r="H22" s="14"/>
      <c r="I22" s="8" t="s">
        <v>16</v>
      </c>
      <c r="J22" s="55"/>
    </row>
    <row r="23" spans="1:10" ht="12.6" customHeight="1" x14ac:dyDescent="0.2">
      <c r="A23" s="7">
        <v>1</v>
      </c>
      <c r="B23" s="16">
        <v>4813.6899999999996</v>
      </c>
      <c r="C23" s="16">
        <f>3486+410</f>
        <v>3896</v>
      </c>
      <c r="D23" s="16">
        <v>9500</v>
      </c>
      <c r="E23" s="11" t="s">
        <v>76</v>
      </c>
      <c r="F23" s="16">
        <v>8000</v>
      </c>
      <c r="G23" s="16"/>
      <c r="H23" s="16"/>
      <c r="I23" s="7">
        <v>1</v>
      </c>
      <c r="J23" s="55"/>
    </row>
    <row r="24" spans="1:10" ht="12.6" customHeight="1" x14ac:dyDescent="0.2">
      <c r="A24" s="7">
        <v>2</v>
      </c>
      <c r="B24" s="16">
        <v>0</v>
      </c>
      <c r="C24" s="16">
        <v>0</v>
      </c>
      <c r="D24" s="16">
        <v>0</v>
      </c>
      <c r="E24" s="11" t="s">
        <v>77</v>
      </c>
      <c r="F24" s="13">
        <v>0</v>
      </c>
      <c r="G24" s="13"/>
      <c r="H24" s="13"/>
      <c r="I24" s="7">
        <v>2</v>
      </c>
      <c r="J24" s="55"/>
    </row>
    <row r="25" spans="1:10" ht="12.6" customHeight="1" x14ac:dyDescent="0.2">
      <c r="A25" s="7">
        <v>3</v>
      </c>
      <c r="B25" s="16"/>
      <c r="C25" s="16"/>
      <c r="D25" s="16"/>
      <c r="E25" s="11">
        <v>3</v>
      </c>
      <c r="F25" s="13"/>
      <c r="G25" s="13"/>
      <c r="H25" s="13"/>
      <c r="I25" s="7">
        <v>3</v>
      </c>
      <c r="J25" s="55"/>
    </row>
    <row r="26" spans="1:10" ht="12.6" customHeight="1" x14ac:dyDescent="0.2">
      <c r="A26" s="7">
        <v>4</v>
      </c>
      <c r="B26" s="16"/>
      <c r="C26" s="16"/>
      <c r="D26" s="16"/>
      <c r="E26" s="11">
        <v>4</v>
      </c>
      <c r="F26" s="13"/>
      <c r="G26" s="13"/>
      <c r="H26" s="13"/>
      <c r="I26" s="7">
        <v>4</v>
      </c>
      <c r="J26" s="55"/>
    </row>
    <row r="27" spans="1:10" ht="12.6" customHeight="1" x14ac:dyDescent="0.2">
      <c r="A27" s="7">
        <v>5</v>
      </c>
      <c r="B27" s="16"/>
      <c r="C27" s="16"/>
      <c r="D27" s="16"/>
      <c r="E27" s="11">
        <v>5</v>
      </c>
      <c r="F27" s="13"/>
      <c r="G27" s="13"/>
      <c r="H27" s="13"/>
      <c r="I27" s="7">
        <v>5</v>
      </c>
      <c r="J27" s="55"/>
    </row>
    <row r="28" spans="1:10" ht="12.6" customHeight="1" x14ac:dyDescent="0.2">
      <c r="A28" s="7">
        <v>6</v>
      </c>
      <c r="B28" s="16"/>
      <c r="C28" s="16"/>
      <c r="D28" s="16"/>
      <c r="E28" s="11">
        <v>6</v>
      </c>
      <c r="F28" s="13"/>
      <c r="G28" s="13"/>
      <c r="H28" s="13"/>
      <c r="I28" s="7">
        <v>6</v>
      </c>
      <c r="J28" s="55"/>
    </row>
    <row r="29" spans="1:10" ht="12.6" customHeight="1" x14ac:dyDescent="0.2">
      <c r="A29" s="7">
        <v>7</v>
      </c>
      <c r="B29" s="16"/>
      <c r="C29" s="16"/>
      <c r="D29" s="16"/>
      <c r="E29" s="11">
        <v>7</v>
      </c>
      <c r="F29" s="13"/>
      <c r="G29" s="13"/>
      <c r="H29" s="13"/>
      <c r="I29" s="7">
        <v>7</v>
      </c>
      <c r="J29" s="55"/>
    </row>
    <row r="30" spans="1:10" ht="12.6" customHeight="1" x14ac:dyDescent="0.2">
      <c r="A30" s="7">
        <v>8</v>
      </c>
      <c r="B30" s="16"/>
      <c r="C30" s="16"/>
      <c r="D30" s="16"/>
      <c r="E30" s="11">
        <v>8</v>
      </c>
      <c r="F30" s="13"/>
      <c r="G30" s="13"/>
      <c r="H30" s="13"/>
      <c r="I30" s="7">
        <v>8</v>
      </c>
      <c r="J30" s="55"/>
    </row>
    <row r="31" spans="1:10" ht="12.6" customHeight="1" x14ac:dyDescent="0.2">
      <c r="A31" s="7">
        <v>9</v>
      </c>
      <c r="B31" s="16"/>
      <c r="C31" s="16"/>
      <c r="D31" s="16"/>
      <c r="E31" s="11">
        <v>9</v>
      </c>
      <c r="F31" s="13"/>
      <c r="G31" s="13"/>
      <c r="H31" s="13"/>
      <c r="I31" s="7">
        <v>9</v>
      </c>
      <c r="J31" s="55"/>
    </row>
    <row r="32" spans="1:10" ht="12.6" customHeight="1" x14ac:dyDescent="0.2">
      <c r="A32" s="7">
        <v>10</v>
      </c>
      <c r="B32" s="16"/>
      <c r="C32" s="16"/>
      <c r="D32" s="16"/>
      <c r="E32" s="11">
        <v>10</v>
      </c>
      <c r="F32" s="13"/>
      <c r="G32" s="13"/>
      <c r="H32" s="13"/>
      <c r="I32" s="7">
        <v>10</v>
      </c>
      <c r="J32" s="55"/>
    </row>
    <row r="33" spans="1:10" ht="12.6" customHeight="1" x14ac:dyDescent="0.2">
      <c r="A33" s="7">
        <v>11</v>
      </c>
      <c r="B33" s="16"/>
      <c r="C33" s="16"/>
      <c r="D33" s="16"/>
      <c r="E33" s="11">
        <v>11</v>
      </c>
      <c r="F33" s="13"/>
      <c r="G33" s="13"/>
      <c r="H33" s="13"/>
      <c r="I33" s="7">
        <v>11</v>
      </c>
      <c r="J33" s="55"/>
    </row>
    <row r="34" spans="1:10" ht="12.6" customHeight="1" x14ac:dyDescent="0.2">
      <c r="A34" s="7">
        <v>12</v>
      </c>
      <c r="B34" s="13"/>
      <c r="C34" s="13"/>
      <c r="D34" s="13"/>
      <c r="E34" s="11">
        <v>12</v>
      </c>
      <c r="F34" s="13"/>
      <c r="G34" s="13"/>
      <c r="H34" s="13"/>
      <c r="I34" s="7">
        <v>12</v>
      </c>
      <c r="J34" s="55"/>
    </row>
    <row r="35" spans="1:10" ht="12.6" customHeight="1" x14ac:dyDescent="0.2">
      <c r="A35" s="7">
        <v>13</v>
      </c>
      <c r="B35" s="13"/>
      <c r="C35" s="13"/>
      <c r="D35" s="13"/>
      <c r="E35" s="11">
        <v>13</v>
      </c>
      <c r="F35" s="13"/>
      <c r="G35" s="13"/>
      <c r="H35" s="13"/>
      <c r="I35" s="7">
        <v>13</v>
      </c>
      <c r="J35" s="55"/>
    </row>
    <row r="36" spans="1:10" ht="12.6" customHeight="1" x14ac:dyDescent="0.2">
      <c r="A36" s="7">
        <v>14</v>
      </c>
      <c r="B36" s="13"/>
      <c r="C36" s="13"/>
      <c r="D36" s="13"/>
      <c r="E36" s="11">
        <v>14</v>
      </c>
      <c r="F36" s="13"/>
      <c r="G36" s="13"/>
      <c r="H36" s="13"/>
      <c r="I36" s="7">
        <v>14</v>
      </c>
      <c r="J36" s="55"/>
    </row>
    <row r="37" spans="1:10" ht="12.6" customHeight="1" x14ac:dyDescent="0.2">
      <c r="A37" s="7">
        <v>15</v>
      </c>
      <c r="B37" s="16">
        <f>+B21-B23</f>
        <v>5911.31</v>
      </c>
      <c r="C37" s="16">
        <f>+C21-C23-C25</f>
        <v>7812</v>
      </c>
      <c r="D37" s="14"/>
      <c r="E37" s="11" t="s">
        <v>78</v>
      </c>
      <c r="F37" s="14"/>
      <c r="G37" s="14"/>
      <c r="H37" s="14"/>
      <c r="I37" s="7">
        <v>15</v>
      </c>
      <c r="J37" s="55"/>
    </row>
    <row r="38" spans="1:10" ht="12.6" customHeight="1" x14ac:dyDescent="0.2">
      <c r="A38" s="7">
        <v>16</v>
      </c>
      <c r="B38" s="14"/>
      <c r="C38" s="14"/>
      <c r="D38" s="13"/>
      <c r="E38" s="11" t="s">
        <v>79</v>
      </c>
      <c r="F38" s="13"/>
      <c r="G38" s="13"/>
      <c r="H38" s="13"/>
      <c r="I38" s="7">
        <v>16</v>
      </c>
      <c r="J38" s="55"/>
    </row>
    <row r="39" spans="1:10" ht="21.75" customHeight="1" x14ac:dyDescent="0.2">
      <c r="A39" s="7">
        <v>17</v>
      </c>
      <c r="B39" s="16">
        <v>10725</v>
      </c>
      <c r="C39" s="16">
        <f>SUM(C23:C38)</f>
        <v>11708</v>
      </c>
      <c r="D39" s="16">
        <v>9500</v>
      </c>
      <c r="E39" s="11" t="s">
        <v>80</v>
      </c>
      <c r="F39" s="16">
        <f>SUM(F23:F38)</f>
        <v>8000</v>
      </c>
      <c r="G39" s="16"/>
      <c r="H39" s="16"/>
      <c r="I39" s="7">
        <v>17</v>
      </c>
      <c r="J39" s="55"/>
    </row>
    <row r="40" spans="1:10" ht="12.95" customHeight="1" x14ac:dyDescent="0.25">
      <c r="E40" s="132" t="s">
        <v>19</v>
      </c>
      <c r="F40" s="132"/>
    </row>
    <row r="41" spans="1:10" ht="12.95" customHeight="1" x14ac:dyDescent="0.2">
      <c r="B41" s="77">
        <f>+B21-B39</f>
        <v>0</v>
      </c>
      <c r="C41" s="77">
        <f t="shared" ref="C41:D41" si="0">+C21-C39</f>
        <v>0</v>
      </c>
      <c r="D41" s="77">
        <f t="shared" si="0"/>
        <v>0</v>
      </c>
    </row>
    <row r="42" spans="1:10" ht="12.95" customHeight="1" x14ac:dyDescent="0.25">
      <c r="F42" s="38">
        <f>+F21-F39</f>
        <v>0</v>
      </c>
      <c r="J42" s="68"/>
    </row>
    <row r="43" spans="1:10" ht="21.75" customHeight="1" x14ac:dyDescent="0.25">
      <c r="C43" s="33"/>
    </row>
    <row r="44" spans="1:10" ht="15" customHeight="1" x14ac:dyDescent="0.25"/>
    <row r="45" spans="1:10" ht="10.5" hidden="1" customHeight="1" x14ac:dyDescent="0.25"/>
    <row r="46" spans="1:10" ht="10.5" hidden="1" customHeight="1" x14ac:dyDescent="0.25"/>
    <row r="47" spans="1:10" ht="10.5" hidden="1" customHeight="1" x14ac:dyDescent="0.25"/>
    <row r="48" spans="1:10" ht="10.5" hidden="1" customHeight="1" x14ac:dyDescent="0.25"/>
    <row r="49" ht="10.5" hidden="1" customHeight="1" x14ac:dyDescent="0.25"/>
    <row r="50" ht="10.5" hidden="1" customHeight="1" x14ac:dyDescent="0.25"/>
    <row r="51" ht="10.5" hidden="1" customHeight="1" x14ac:dyDescent="0.25"/>
    <row r="52" ht="10.5" hidden="1" customHeight="1" x14ac:dyDescent="0.25"/>
    <row r="53" ht="10.5" hidden="1" customHeight="1" x14ac:dyDescent="0.25"/>
    <row r="54" ht="9.75" hidden="1" customHeight="1" x14ac:dyDescent="0.25"/>
    <row r="55" ht="9.75" hidden="1" customHeight="1" x14ac:dyDescent="0.25"/>
    <row r="56" ht="9.75" hidden="1" customHeight="1" x14ac:dyDescent="0.25"/>
    <row r="57" ht="9.75" hidden="1" customHeight="1" x14ac:dyDescent="0.25"/>
    <row r="58" ht="9.75" hidden="1" customHeight="1" x14ac:dyDescent="0.25"/>
    <row r="59" ht="9.75" hidden="1" customHeight="1" x14ac:dyDescent="0.25"/>
    <row r="60" ht="9.75" hidden="1" customHeight="1" x14ac:dyDescent="0.25"/>
    <row r="2288" ht="252.75" hidden="1" customHeight="1" x14ac:dyDescent="0.25"/>
    <row r="2289" x14ac:dyDescent="0.25"/>
    <row r="2290" x14ac:dyDescent="0.25"/>
  </sheetData>
  <mergeCells count="22">
    <mergeCell ref="A1:B1"/>
    <mergeCell ref="G1:H1"/>
    <mergeCell ref="A2:B2"/>
    <mergeCell ref="G2:H2"/>
    <mergeCell ref="A3:B3"/>
    <mergeCell ref="G3:H3"/>
    <mergeCell ref="A4:B4"/>
    <mergeCell ref="F4:H4"/>
    <mergeCell ref="A5:A8"/>
    <mergeCell ref="B5:D5"/>
    <mergeCell ref="E5:E8"/>
    <mergeCell ref="F5:H5"/>
    <mergeCell ref="E40:F40"/>
    <mergeCell ref="I5:I8"/>
    <mergeCell ref="J5:J8"/>
    <mergeCell ref="B6:C6"/>
    <mergeCell ref="D6:D8"/>
    <mergeCell ref="F6:F8"/>
    <mergeCell ref="G6:G8"/>
    <mergeCell ref="H6:H8"/>
    <mergeCell ref="B7:B8"/>
    <mergeCell ref="C7:C8"/>
  </mergeCells>
  <pageMargins left="0.24" right="0.21" top="0.26" bottom="0.25" header="0" footer="0"/>
  <pageSetup orientation="landscape" horizontalDpi="1200" r:id="rId1"/>
  <headerFooter alignWithMargins="0">
    <oddFooter>&amp;RPage _______</oddFooter>
  </headerFooter>
  <colBreaks count="1" manualBreakCount="1">
    <brk id="9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17BB1-856B-4F9A-9C2B-63ABCA21CCA7}">
  <sheetPr>
    <tabColor rgb="FF92D050"/>
  </sheetPr>
  <dimension ref="A1:J2290"/>
  <sheetViews>
    <sheetView workbookViewId="0">
      <selection activeCell="F12" sqref="F12"/>
    </sheetView>
  </sheetViews>
  <sheetFormatPr defaultColWidth="0" defaultRowHeight="15.75" zeroHeight="1" x14ac:dyDescent="0.25"/>
  <cols>
    <col min="1" max="1" width="3.7109375" style="2" customWidth="1"/>
    <col min="2" max="2" width="14.42578125" style="2" customWidth="1"/>
    <col min="3" max="3" width="14.140625" style="2" customWidth="1"/>
    <col min="4" max="4" width="14.140625" style="1" customWidth="1"/>
    <col min="5" max="5" width="36" customWidth="1"/>
    <col min="6" max="6" width="14.42578125" customWidth="1"/>
    <col min="7" max="7" width="14.140625" customWidth="1"/>
    <col min="8" max="8" width="15.7109375" customWidth="1"/>
    <col min="9" max="9" width="4.140625" customWidth="1"/>
    <col min="10" max="10" width="12.5703125" customWidth="1"/>
  </cols>
  <sheetData>
    <row r="1" spans="1:10" x14ac:dyDescent="0.25">
      <c r="A1" s="136"/>
      <c r="B1" s="136"/>
      <c r="E1" s="6" t="s">
        <v>61</v>
      </c>
      <c r="G1" s="89"/>
      <c r="H1" s="89"/>
    </row>
    <row r="2" spans="1:10" x14ac:dyDescent="0.25">
      <c r="A2" s="111" t="s">
        <v>12</v>
      </c>
      <c r="B2" s="136"/>
      <c r="E2" s="6" t="s">
        <v>62</v>
      </c>
      <c r="G2" s="89"/>
      <c r="H2" s="89"/>
    </row>
    <row r="3" spans="1:10" x14ac:dyDescent="0.25">
      <c r="A3" s="111" t="s">
        <v>63</v>
      </c>
      <c r="B3" s="136"/>
      <c r="E3" s="67" t="s">
        <v>153</v>
      </c>
      <c r="G3" s="139"/>
      <c r="H3" s="139"/>
    </row>
    <row r="4" spans="1:10" x14ac:dyDescent="0.25">
      <c r="A4" s="136"/>
      <c r="B4" s="136"/>
      <c r="E4" s="15"/>
      <c r="F4" s="85" t="s">
        <v>29</v>
      </c>
      <c r="G4" s="85"/>
      <c r="H4" s="85"/>
    </row>
    <row r="5" spans="1:10" ht="15.75" customHeight="1" x14ac:dyDescent="0.2">
      <c r="A5" s="93"/>
      <c r="B5" s="133" t="s">
        <v>0</v>
      </c>
      <c r="C5" s="137"/>
      <c r="D5" s="134"/>
      <c r="E5" s="138" t="s">
        <v>65</v>
      </c>
      <c r="F5" s="133" t="s">
        <v>205</v>
      </c>
      <c r="G5" s="99"/>
      <c r="H5" s="100"/>
      <c r="I5" s="90"/>
      <c r="J5" s="128"/>
    </row>
    <row r="6" spans="1:10" ht="15.75" customHeight="1" x14ac:dyDescent="0.2">
      <c r="A6" s="94"/>
      <c r="B6" s="133" t="s">
        <v>1</v>
      </c>
      <c r="C6" s="134"/>
      <c r="D6" s="96" t="s">
        <v>204</v>
      </c>
      <c r="E6" s="109"/>
      <c r="F6" s="105" t="s">
        <v>2</v>
      </c>
      <c r="G6" s="105" t="s">
        <v>3</v>
      </c>
      <c r="H6" s="105" t="s">
        <v>4</v>
      </c>
      <c r="I6" s="91"/>
      <c r="J6" s="128"/>
    </row>
    <row r="7" spans="1:10" ht="15.75" customHeight="1" x14ac:dyDescent="0.2">
      <c r="A7" s="94"/>
      <c r="B7" s="105" t="s">
        <v>196</v>
      </c>
      <c r="C7" s="105" t="s">
        <v>197</v>
      </c>
      <c r="D7" s="135"/>
      <c r="E7" s="109"/>
      <c r="F7" s="106"/>
      <c r="G7" s="109"/>
      <c r="H7" s="106"/>
      <c r="I7" s="91"/>
      <c r="J7" s="128"/>
    </row>
    <row r="8" spans="1:10" ht="15.75" customHeight="1" x14ac:dyDescent="0.2">
      <c r="A8" s="95"/>
      <c r="B8" s="106"/>
      <c r="C8" s="106"/>
      <c r="D8" s="97"/>
      <c r="E8" s="109"/>
      <c r="F8" s="106"/>
      <c r="G8" s="109"/>
      <c r="H8" s="106"/>
      <c r="I8" s="92"/>
      <c r="J8" s="128"/>
    </row>
    <row r="9" spans="1:10" ht="12.6" customHeight="1" x14ac:dyDescent="0.2">
      <c r="A9" s="8"/>
      <c r="B9" s="14"/>
      <c r="C9" s="14"/>
      <c r="D9" s="14"/>
      <c r="E9" s="17" t="s">
        <v>10</v>
      </c>
      <c r="F9" s="24"/>
      <c r="G9" s="24"/>
      <c r="H9" s="24"/>
      <c r="I9" s="8" t="s">
        <v>16</v>
      </c>
      <c r="J9" s="56"/>
    </row>
    <row r="10" spans="1:10" ht="12.6" customHeight="1" x14ac:dyDescent="0.2">
      <c r="A10" s="7">
        <v>1</v>
      </c>
      <c r="B10" s="13"/>
      <c r="C10" s="13"/>
      <c r="D10" s="13"/>
      <c r="E10" s="36" t="s">
        <v>66</v>
      </c>
      <c r="F10" s="13"/>
      <c r="G10" s="13"/>
      <c r="H10" s="13"/>
      <c r="I10" s="7">
        <v>1</v>
      </c>
      <c r="J10" s="57"/>
    </row>
    <row r="11" spans="1:10" ht="12.6" customHeight="1" x14ac:dyDescent="0.2">
      <c r="A11" s="7">
        <v>2</v>
      </c>
      <c r="B11" s="16">
        <v>0</v>
      </c>
      <c r="C11" s="16">
        <v>11960</v>
      </c>
      <c r="D11" s="16">
        <v>0</v>
      </c>
      <c r="E11" s="36" t="s">
        <v>67</v>
      </c>
      <c r="F11" s="16">
        <v>0</v>
      </c>
      <c r="G11" s="16"/>
      <c r="H11" s="16"/>
      <c r="I11" s="7">
        <v>2</v>
      </c>
      <c r="J11" s="57"/>
    </row>
    <row r="12" spans="1:10" ht="12.6" customHeight="1" x14ac:dyDescent="0.2">
      <c r="A12" s="7">
        <v>3</v>
      </c>
      <c r="B12" s="16"/>
      <c r="C12" s="16"/>
      <c r="D12" s="16"/>
      <c r="E12" s="36" t="s">
        <v>68</v>
      </c>
      <c r="F12" s="13"/>
      <c r="G12" s="13"/>
      <c r="H12" s="13"/>
      <c r="I12" s="7">
        <v>3</v>
      </c>
      <c r="J12" s="57"/>
    </row>
    <row r="13" spans="1:10" ht="12.6" customHeight="1" x14ac:dyDescent="0.2">
      <c r="A13" s="7">
        <v>4</v>
      </c>
      <c r="B13" s="16"/>
      <c r="C13" s="16"/>
      <c r="D13" s="16"/>
      <c r="E13" s="11" t="s">
        <v>69</v>
      </c>
      <c r="F13" s="13"/>
      <c r="G13" s="13"/>
      <c r="H13" s="13"/>
      <c r="I13" s="7">
        <v>4</v>
      </c>
      <c r="J13" s="57"/>
    </row>
    <row r="14" spans="1:10" ht="12.6" customHeight="1" x14ac:dyDescent="0.2">
      <c r="A14" s="7">
        <v>5</v>
      </c>
      <c r="B14" s="16"/>
      <c r="C14" s="16"/>
      <c r="D14" s="16"/>
      <c r="E14" s="11" t="s">
        <v>70</v>
      </c>
      <c r="F14" s="13"/>
      <c r="G14" s="13"/>
      <c r="H14" s="13"/>
      <c r="I14" s="7">
        <v>5</v>
      </c>
      <c r="J14" s="57"/>
    </row>
    <row r="15" spans="1:10" ht="12.6" customHeight="1" x14ac:dyDescent="0.2">
      <c r="A15" s="7">
        <v>6</v>
      </c>
      <c r="B15" s="16">
        <v>0</v>
      </c>
      <c r="C15" s="16"/>
      <c r="D15" s="16">
        <v>0</v>
      </c>
      <c r="E15" s="11" t="s">
        <v>84</v>
      </c>
      <c r="F15" s="16">
        <v>0</v>
      </c>
      <c r="G15" s="16"/>
      <c r="H15" s="16"/>
      <c r="I15" s="7">
        <v>6</v>
      </c>
      <c r="J15" s="57"/>
    </row>
    <row r="16" spans="1:10" ht="12.6" customHeight="1" x14ac:dyDescent="0.2">
      <c r="A16" s="7">
        <v>7</v>
      </c>
      <c r="B16" s="16">
        <v>15000</v>
      </c>
      <c r="C16" s="16">
        <v>15000</v>
      </c>
      <c r="D16" s="16">
        <v>15000</v>
      </c>
      <c r="E16" s="11" t="s">
        <v>92</v>
      </c>
      <c r="F16" s="16">
        <v>10000</v>
      </c>
      <c r="G16" s="13"/>
      <c r="H16" s="13"/>
      <c r="I16" s="7">
        <v>7</v>
      </c>
      <c r="J16" s="57"/>
    </row>
    <row r="17" spans="1:10" ht="12.6" customHeight="1" x14ac:dyDescent="0.2">
      <c r="A17" s="7">
        <v>8</v>
      </c>
      <c r="B17" s="16"/>
      <c r="C17" s="16"/>
      <c r="D17" s="16"/>
      <c r="E17" s="11">
        <v>8</v>
      </c>
      <c r="F17" s="13"/>
      <c r="G17" s="13"/>
      <c r="H17" s="13"/>
      <c r="I17" s="7">
        <v>8</v>
      </c>
      <c r="J17" s="57"/>
    </row>
    <row r="18" spans="1:10" ht="12.6" customHeight="1" x14ac:dyDescent="0.2">
      <c r="A18" s="7">
        <v>9</v>
      </c>
      <c r="B18" s="16">
        <v>0</v>
      </c>
      <c r="C18" s="16">
        <f>SUM(C11:C16)</f>
        <v>26960</v>
      </c>
      <c r="D18" s="16">
        <v>15000</v>
      </c>
      <c r="E18" s="11" t="s">
        <v>71</v>
      </c>
      <c r="F18" s="16">
        <f>SUM(F10:F17)</f>
        <v>10000</v>
      </c>
      <c r="G18" s="16"/>
      <c r="H18" s="16"/>
      <c r="I18" s="7">
        <v>9</v>
      </c>
      <c r="J18" s="57"/>
    </row>
    <row r="19" spans="1:10" ht="12.6" customHeight="1" x14ac:dyDescent="0.2">
      <c r="A19" s="7">
        <v>10</v>
      </c>
      <c r="B19" s="14"/>
      <c r="C19" s="13"/>
      <c r="D19" s="13"/>
      <c r="E19" s="11" t="s">
        <v>72</v>
      </c>
      <c r="F19" s="13"/>
      <c r="G19" s="13"/>
      <c r="H19" s="13"/>
      <c r="I19" s="7">
        <v>10</v>
      </c>
      <c r="J19" s="57"/>
    </row>
    <row r="20" spans="1:10" ht="12.6" customHeight="1" x14ac:dyDescent="0.2">
      <c r="A20" s="7">
        <v>11</v>
      </c>
      <c r="B20" s="13"/>
      <c r="C20" s="14"/>
      <c r="D20" s="14"/>
      <c r="E20" s="11" t="s">
        <v>73</v>
      </c>
      <c r="F20" s="14"/>
      <c r="G20" s="14"/>
      <c r="H20" s="14"/>
      <c r="I20" s="7">
        <v>11</v>
      </c>
      <c r="J20" s="57"/>
    </row>
    <row r="21" spans="1:10" ht="21.75" customHeight="1" x14ac:dyDescent="0.2">
      <c r="A21" s="7">
        <v>12</v>
      </c>
      <c r="B21" s="16">
        <v>15000</v>
      </c>
      <c r="C21" s="16">
        <f>+C18</f>
        <v>26960</v>
      </c>
      <c r="D21" s="16">
        <v>15000</v>
      </c>
      <c r="E21" s="11" t="s">
        <v>74</v>
      </c>
      <c r="F21" s="16">
        <f>SUM(F18:F20)</f>
        <v>10000</v>
      </c>
      <c r="G21" s="16"/>
      <c r="H21" s="16"/>
      <c r="I21" s="7">
        <v>12</v>
      </c>
      <c r="J21" s="57"/>
    </row>
    <row r="22" spans="1:10" ht="12.6" customHeight="1" x14ac:dyDescent="0.2">
      <c r="A22" s="8" t="s">
        <v>16</v>
      </c>
      <c r="B22" s="14"/>
      <c r="C22" s="14"/>
      <c r="D22" s="14"/>
      <c r="E22" s="23" t="s">
        <v>75</v>
      </c>
      <c r="F22" s="14"/>
      <c r="G22" s="14"/>
      <c r="H22" s="14"/>
      <c r="I22" s="8" t="s">
        <v>16</v>
      </c>
      <c r="J22" s="57"/>
    </row>
    <row r="23" spans="1:10" ht="12.6" customHeight="1" x14ac:dyDescent="0.2">
      <c r="A23" s="7">
        <v>1</v>
      </c>
      <c r="B23" s="16">
        <v>3040</v>
      </c>
      <c r="C23" s="16">
        <v>0</v>
      </c>
      <c r="D23" s="16">
        <v>7500</v>
      </c>
      <c r="E23" s="11" t="s">
        <v>76</v>
      </c>
      <c r="F23" s="16">
        <v>5000</v>
      </c>
      <c r="G23" s="16"/>
      <c r="H23" s="16"/>
      <c r="I23" s="7">
        <v>1</v>
      </c>
      <c r="J23" s="57"/>
    </row>
    <row r="24" spans="1:10" ht="12.6" customHeight="1" x14ac:dyDescent="0.2">
      <c r="A24" s="7">
        <v>2</v>
      </c>
      <c r="B24" s="16">
        <v>0</v>
      </c>
      <c r="C24" s="16">
        <v>0</v>
      </c>
      <c r="D24" s="16">
        <v>7500</v>
      </c>
      <c r="E24" s="11" t="s">
        <v>77</v>
      </c>
      <c r="F24" s="16">
        <v>5000</v>
      </c>
      <c r="G24" s="16"/>
      <c r="H24" s="16"/>
      <c r="I24" s="7">
        <v>2</v>
      </c>
      <c r="J24" s="57"/>
    </row>
    <row r="25" spans="1:10" ht="12.6" customHeight="1" x14ac:dyDescent="0.2">
      <c r="A25" s="7">
        <v>3</v>
      </c>
      <c r="B25" s="16">
        <v>0</v>
      </c>
      <c r="C25" s="16">
        <v>15000</v>
      </c>
      <c r="D25" s="16">
        <v>0</v>
      </c>
      <c r="E25" s="11" t="s">
        <v>206</v>
      </c>
      <c r="F25" s="13">
        <v>0</v>
      </c>
      <c r="G25" s="13"/>
      <c r="H25" s="13"/>
      <c r="I25" s="7">
        <v>3</v>
      </c>
      <c r="J25" s="57"/>
    </row>
    <row r="26" spans="1:10" ht="12.6" customHeight="1" x14ac:dyDescent="0.2">
      <c r="A26" s="7">
        <v>4</v>
      </c>
      <c r="B26" s="16"/>
      <c r="C26" s="16"/>
      <c r="D26" s="16"/>
      <c r="E26" s="11">
        <v>4</v>
      </c>
      <c r="F26" s="13"/>
      <c r="G26" s="13"/>
      <c r="H26" s="13"/>
      <c r="I26" s="7">
        <v>4</v>
      </c>
      <c r="J26" s="57"/>
    </row>
    <row r="27" spans="1:10" ht="12.6" customHeight="1" x14ac:dyDescent="0.2">
      <c r="A27" s="7">
        <v>5</v>
      </c>
      <c r="B27" s="16"/>
      <c r="C27" s="16"/>
      <c r="D27" s="16"/>
      <c r="E27" s="11">
        <v>5</v>
      </c>
      <c r="F27" s="13"/>
      <c r="G27" s="13"/>
      <c r="H27" s="13"/>
      <c r="I27" s="7">
        <v>5</v>
      </c>
      <c r="J27" s="57"/>
    </row>
    <row r="28" spans="1:10" ht="12.6" customHeight="1" x14ac:dyDescent="0.2">
      <c r="A28" s="7">
        <v>6</v>
      </c>
      <c r="B28" s="16"/>
      <c r="C28" s="16"/>
      <c r="D28" s="16"/>
      <c r="E28" s="11">
        <v>6</v>
      </c>
      <c r="F28" s="13"/>
      <c r="G28" s="13"/>
      <c r="H28" s="13"/>
      <c r="I28" s="7">
        <v>6</v>
      </c>
      <c r="J28" s="57"/>
    </row>
    <row r="29" spans="1:10" ht="12.6" customHeight="1" x14ac:dyDescent="0.2">
      <c r="A29" s="7">
        <v>7</v>
      </c>
      <c r="B29" s="16"/>
      <c r="C29" s="16"/>
      <c r="D29" s="16"/>
      <c r="E29" s="11">
        <v>7</v>
      </c>
      <c r="F29" s="13"/>
      <c r="G29" s="13"/>
      <c r="H29" s="13"/>
      <c r="I29" s="7">
        <v>7</v>
      </c>
      <c r="J29" s="57"/>
    </row>
    <row r="30" spans="1:10" ht="12.6" customHeight="1" x14ac:dyDescent="0.2">
      <c r="A30" s="7">
        <v>8</v>
      </c>
      <c r="B30" s="16"/>
      <c r="C30" s="16"/>
      <c r="D30" s="16"/>
      <c r="E30" s="11">
        <v>8</v>
      </c>
      <c r="F30" s="13"/>
      <c r="G30" s="13"/>
      <c r="H30" s="13"/>
      <c r="I30" s="7">
        <v>8</v>
      </c>
      <c r="J30" s="57"/>
    </row>
    <row r="31" spans="1:10" ht="12.6" customHeight="1" x14ac:dyDescent="0.2">
      <c r="A31" s="7">
        <v>9</v>
      </c>
      <c r="B31" s="16"/>
      <c r="C31" s="16"/>
      <c r="D31" s="16"/>
      <c r="E31" s="11">
        <v>9</v>
      </c>
      <c r="F31" s="13"/>
      <c r="G31" s="13"/>
      <c r="H31" s="13"/>
      <c r="I31" s="7">
        <v>9</v>
      </c>
      <c r="J31" s="57"/>
    </row>
    <row r="32" spans="1:10" ht="12.6" customHeight="1" x14ac:dyDescent="0.2">
      <c r="A32" s="7">
        <v>10</v>
      </c>
      <c r="B32" s="16"/>
      <c r="C32" s="16"/>
      <c r="D32" s="16"/>
      <c r="E32" s="11">
        <v>10</v>
      </c>
      <c r="F32" s="13"/>
      <c r="G32" s="13"/>
      <c r="H32" s="13"/>
      <c r="I32" s="7">
        <v>10</v>
      </c>
      <c r="J32" s="57"/>
    </row>
    <row r="33" spans="1:10" ht="12.6" customHeight="1" x14ac:dyDescent="0.2">
      <c r="A33" s="7">
        <v>11</v>
      </c>
      <c r="B33" s="16"/>
      <c r="C33" s="16"/>
      <c r="D33" s="16"/>
      <c r="E33" s="11">
        <v>11</v>
      </c>
      <c r="F33" s="13"/>
      <c r="G33" s="13"/>
      <c r="H33" s="13"/>
      <c r="I33" s="7">
        <v>11</v>
      </c>
      <c r="J33" s="57"/>
    </row>
    <row r="34" spans="1:10" ht="12.6" customHeight="1" x14ac:dyDescent="0.2">
      <c r="A34" s="7">
        <v>12</v>
      </c>
      <c r="B34" s="16"/>
      <c r="C34" s="16"/>
      <c r="D34" s="16"/>
      <c r="E34" s="11">
        <v>12</v>
      </c>
      <c r="F34" s="13"/>
      <c r="G34" s="13"/>
      <c r="H34" s="13"/>
      <c r="I34" s="7">
        <v>12</v>
      </c>
      <c r="J34" s="57"/>
    </row>
    <row r="35" spans="1:10" ht="12.6" customHeight="1" x14ac:dyDescent="0.2">
      <c r="A35" s="7">
        <v>13</v>
      </c>
      <c r="B35" s="16"/>
      <c r="C35" s="16"/>
      <c r="D35" s="16"/>
      <c r="E35" s="11">
        <v>13</v>
      </c>
      <c r="F35" s="13"/>
      <c r="G35" s="13"/>
      <c r="H35" s="13"/>
      <c r="I35" s="7">
        <v>13</v>
      </c>
      <c r="J35" s="57"/>
    </row>
    <row r="36" spans="1:10" ht="12.6" customHeight="1" x14ac:dyDescent="0.2">
      <c r="A36" s="7">
        <v>14</v>
      </c>
      <c r="B36" s="16"/>
      <c r="C36" s="16"/>
      <c r="D36" s="16"/>
      <c r="E36" s="11">
        <v>14</v>
      </c>
      <c r="F36" s="13"/>
      <c r="G36" s="13"/>
      <c r="H36" s="13"/>
      <c r="I36" s="7">
        <v>14</v>
      </c>
      <c r="J36" s="57"/>
    </row>
    <row r="37" spans="1:10" ht="12.6" customHeight="1" x14ac:dyDescent="0.2">
      <c r="A37" s="7">
        <v>15</v>
      </c>
      <c r="B37" s="16">
        <v>11960</v>
      </c>
      <c r="C37" s="16">
        <f>+C21-C25</f>
        <v>11960</v>
      </c>
      <c r="D37" s="14"/>
      <c r="E37" s="11" t="s">
        <v>78</v>
      </c>
      <c r="F37" s="14"/>
      <c r="G37" s="14"/>
      <c r="H37" s="14"/>
      <c r="I37" s="7">
        <v>15</v>
      </c>
      <c r="J37" s="57"/>
    </row>
    <row r="38" spans="1:10" ht="12.6" customHeight="1" x14ac:dyDescent="0.2">
      <c r="A38" s="7">
        <v>16</v>
      </c>
      <c r="B38" s="14"/>
      <c r="C38" s="14"/>
      <c r="D38" s="13">
        <v>0</v>
      </c>
      <c r="E38" s="11" t="s">
        <v>79</v>
      </c>
      <c r="F38" s="13"/>
      <c r="G38" s="13"/>
      <c r="H38" s="13"/>
      <c r="I38" s="7">
        <v>16</v>
      </c>
      <c r="J38" s="57"/>
    </row>
    <row r="39" spans="1:10" ht="21.75" customHeight="1" x14ac:dyDescent="0.2">
      <c r="A39" s="7">
        <v>17</v>
      </c>
      <c r="B39" s="16">
        <v>15000</v>
      </c>
      <c r="C39" s="16">
        <v>26960</v>
      </c>
      <c r="D39" s="16">
        <v>15000</v>
      </c>
      <c r="E39" s="11" t="s">
        <v>80</v>
      </c>
      <c r="F39" s="16">
        <f>SUM(F23:F38)</f>
        <v>10000</v>
      </c>
      <c r="G39" s="16"/>
      <c r="H39" s="16"/>
      <c r="I39" s="7">
        <v>17</v>
      </c>
      <c r="J39" s="57"/>
    </row>
    <row r="40" spans="1:10" ht="12.95" customHeight="1" x14ac:dyDescent="0.25">
      <c r="E40" s="132" t="s">
        <v>19</v>
      </c>
      <c r="F40" s="132"/>
    </row>
    <row r="41" spans="1:10" ht="12.95" customHeight="1" x14ac:dyDescent="0.25"/>
    <row r="42" spans="1:10" ht="12.95" customHeight="1" x14ac:dyDescent="0.25">
      <c r="F42" s="38">
        <f>+F21-F39</f>
        <v>0</v>
      </c>
    </row>
    <row r="43" spans="1:10" ht="21.75" customHeight="1" x14ac:dyDescent="0.25"/>
    <row r="44" spans="1:10" ht="15" customHeight="1" x14ac:dyDescent="0.25"/>
    <row r="45" spans="1:10" ht="10.5" hidden="1" customHeight="1" x14ac:dyDescent="0.25"/>
    <row r="46" spans="1:10" ht="10.5" hidden="1" customHeight="1" x14ac:dyDescent="0.25"/>
    <row r="47" spans="1:10" ht="10.5" hidden="1" customHeight="1" x14ac:dyDescent="0.25"/>
    <row r="48" spans="1:10" ht="10.5" hidden="1" customHeight="1" x14ac:dyDescent="0.25"/>
    <row r="49" ht="10.5" hidden="1" customHeight="1" x14ac:dyDescent="0.25"/>
    <row r="50" ht="10.5" hidden="1" customHeight="1" x14ac:dyDescent="0.25"/>
    <row r="51" ht="10.5" hidden="1" customHeight="1" x14ac:dyDescent="0.25"/>
    <row r="52" ht="10.5" hidden="1" customHeight="1" x14ac:dyDescent="0.25"/>
    <row r="53" ht="10.5" hidden="1" customHeight="1" x14ac:dyDescent="0.25"/>
    <row r="54" ht="9.75" hidden="1" customHeight="1" x14ac:dyDescent="0.25"/>
    <row r="55" ht="9.75" hidden="1" customHeight="1" x14ac:dyDescent="0.25"/>
    <row r="56" ht="9.75" hidden="1" customHeight="1" x14ac:dyDescent="0.25"/>
    <row r="57" ht="9.75" hidden="1" customHeight="1" x14ac:dyDescent="0.25"/>
    <row r="58" ht="9.75" hidden="1" customHeight="1" x14ac:dyDescent="0.25"/>
    <row r="59" ht="9.75" hidden="1" customHeight="1" x14ac:dyDescent="0.25"/>
    <row r="60" ht="9.75" hidden="1" customHeight="1" x14ac:dyDescent="0.25"/>
    <row r="2288" ht="252.75" hidden="1" customHeight="1" x14ac:dyDescent="0.25"/>
    <row r="2289" x14ac:dyDescent="0.25"/>
    <row r="2290" x14ac:dyDescent="0.25"/>
  </sheetData>
  <mergeCells count="22">
    <mergeCell ref="E40:F40"/>
    <mergeCell ref="I5:I8"/>
    <mergeCell ref="J5:J8"/>
    <mergeCell ref="B6:C6"/>
    <mergeCell ref="D6:D8"/>
    <mergeCell ref="F6:F8"/>
    <mergeCell ref="G6:G8"/>
    <mergeCell ref="H6:H8"/>
    <mergeCell ref="B7:B8"/>
    <mergeCell ref="C7:C8"/>
    <mergeCell ref="A4:B4"/>
    <mergeCell ref="F4:H4"/>
    <mergeCell ref="A5:A8"/>
    <mergeCell ref="B5:D5"/>
    <mergeCell ref="E5:E8"/>
    <mergeCell ref="F5:H5"/>
    <mergeCell ref="A1:B1"/>
    <mergeCell ref="G1:H1"/>
    <mergeCell ref="A2:B2"/>
    <mergeCell ref="G2:H2"/>
    <mergeCell ref="A3:B3"/>
    <mergeCell ref="G3:H3"/>
  </mergeCells>
  <pageMargins left="0.24" right="0.21" top="0.26" bottom="0.25" header="0" footer="0"/>
  <pageSetup orientation="landscape" horizontalDpi="1200" r:id="rId1"/>
  <headerFooter alignWithMargins="0">
    <oddFooter>&amp;RPage _______</oddFooter>
  </headerFooter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13</vt:i4>
      </vt:variant>
    </vt:vector>
  </HeadingPairs>
  <TitlesOfParts>
    <vt:vector size="28" baseType="lpstr">
      <vt:lpstr>GF Revenue</vt:lpstr>
      <vt:lpstr>GF Admin</vt:lpstr>
      <vt:lpstr>GF Pool</vt:lpstr>
      <vt:lpstr>Building</vt:lpstr>
      <vt:lpstr>Equipment</vt:lpstr>
      <vt:lpstr>Pool replacement</vt:lpstr>
      <vt:lpstr>Hendricks</vt:lpstr>
      <vt:lpstr>Football</vt:lpstr>
      <vt:lpstr>Clinic Grant</vt:lpstr>
      <vt:lpstr>Swim Team</vt:lpstr>
      <vt:lpstr>Tennis Refurb Grant</vt:lpstr>
      <vt:lpstr>Youth Baseball</vt:lpstr>
      <vt:lpstr>LB 1 calculations</vt:lpstr>
      <vt:lpstr>Safely Grant</vt:lpstr>
      <vt:lpstr>Skatepark</vt:lpstr>
      <vt:lpstr>Building!Print_Area</vt:lpstr>
      <vt:lpstr>'Clinic Grant'!Print_Area</vt:lpstr>
      <vt:lpstr>Equipment!Print_Area</vt:lpstr>
      <vt:lpstr>Football!Print_Area</vt:lpstr>
      <vt:lpstr>'GF Admin'!Print_Area</vt:lpstr>
      <vt:lpstr>'GF Pool'!Print_Area</vt:lpstr>
      <vt:lpstr>'GF Revenue'!Print_Area</vt:lpstr>
      <vt:lpstr>Hendricks!Print_Area</vt:lpstr>
      <vt:lpstr>'Pool replacement'!Print_Area</vt:lpstr>
      <vt:lpstr>'Safely Grant'!Print_Area</vt:lpstr>
      <vt:lpstr>'Swim Team'!Print_Area</vt:lpstr>
      <vt:lpstr>'Tennis Refurb Grant'!Print_Area</vt:lpstr>
      <vt:lpstr>'Youth Baseball'!Print_Area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Sattler</dc:creator>
  <cp:lastModifiedBy>HighDesert PR</cp:lastModifiedBy>
  <cp:lastPrinted>2026-05-01T18:00:45Z</cp:lastPrinted>
  <dcterms:created xsi:type="dcterms:W3CDTF">2000-02-09T15:42:02Z</dcterms:created>
  <dcterms:modified xsi:type="dcterms:W3CDTF">2026-08-26T18:07:08Z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1034176591</vt:i4>
  </property>
  <property fmtid="{D5CDD505-2E9C-101B-9397-08002B2CF9AE}" pid="3" name="_EmailSubject">
    <vt:lpwstr>Local budget forms updates</vt:lpwstr>
  </property>
  <property fmtid="{D5CDD505-2E9C-101B-9397-08002B2CF9AE}" pid="4" name="_AuthorEmail">
    <vt:lpwstr>KRAMERG@exchange2.dor.state.or.us</vt:lpwstr>
  </property>
  <property fmtid="{D5CDD505-2E9C-101B-9397-08002B2CF9AE}" pid="5" name="_AuthorEmailDisplayName">
    <vt:lpwstr>KRAMER Gregory A</vt:lpwstr>
  </property>
  <property fmtid="{D5CDD505-2E9C-101B-9397-08002B2CF9AE}" pid="6" name="_PreviousAdHocReviewCycleID">
    <vt:i4>-1577595416</vt:i4>
  </property>
  <property fmtid="{D5CDD505-2E9C-101B-9397-08002B2CF9AE}" pid="7" name="_ReviewingToolsShownOnce">
    <vt:lpwstr/>
  </property>
</Properties>
</file>