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10749a4578b347/Budget 2024-25/"/>
    </mc:Choice>
  </mc:AlternateContent>
  <xr:revisionPtr revIDLastSave="0" documentId="8_{40791F87-E4FF-447E-BEAB-5E5DE04EC3A1}" xr6:coauthVersionLast="47" xr6:coauthVersionMax="47" xr10:uidLastSave="{00000000-0000-0000-0000-000000000000}"/>
  <bookViews>
    <workbookView xWindow="-120" yWindow="-120" windowWidth="29040" windowHeight="15720" tabRatio="777" firstSheet="1" activeTab="13" xr2:uid="{00000000-000D-0000-FFFF-FFFF00000000}"/>
  </bookViews>
  <sheets>
    <sheet name="GF Revenue" sheetId="1" r:id="rId1"/>
    <sheet name="GF Admin" sheetId="2" r:id="rId2"/>
    <sheet name="GF Pool" sheetId="3" r:id="rId3"/>
    <sheet name="Building" sheetId="4" r:id="rId4"/>
    <sheet name="Equipment" sheetId="5" r:id="rId5"/>
    <sheet name="Pool replacement" sheetId="8" r:id="rId6"/>
    <sheet name="Hendricks" sheetId="6" r:id="rId7"/>
    <sheet name="Football" sheetId="7" r:id="rId8"/>
    <sheet name="Clinic Grant" sheetId="12" r:id="rId9"/>
    <sheet name="Safely Grant" sheetId="13" r:id="rId10"/>
    <sheet name="Swim Team" sheetId="15" r:id="rId11"/>
    <sheet name="Tennis Refurb Grant" sheetId="14" r:id="rId12"/>
    <sheet name="Skatepark" sheetId="9" r:id="rId13"/>
    <sheet name="Youth Baseball" sheetId="10" r:id="rId14"/>
    <sheet name="LB 1 calculations" sheetId="11" r:id="rId15"/>
  </sheets>
  <definedNames>
    <definedName name="_xlnm.Print_Area" localSheetId="3">Building!$A$1:$J$40</definedName>
    <definedName name="_xlnm.Print_Area" localSheetId="8">'Clinic Grant'!$A$1:$I$40</definedName>
    <definedName name="_xlnm.Print_Area" localSheetId="4">Equipment!$A$1:$J$40</definedName>
    <definedName name="_xlnm.Print_Area" localSheetId="7">Football!$A$1:$I$40</definedName>
    <definedName name="_xlnm.Print_Area" localSheetId="1">'GF Admin'!$A$1:$J$47</definedName>
    <definedName name="_xlnm.Print_Area" localSheetId="2">'GF Pool'!$A$1:$XEK$42</definedName>
    <definedName name="_xlnm.Print_Area" localSheetId="0">'GF Revenue'!$A$1:$I$43</definedName>
    <definedName name="_xlnm.Print_Area" localSheetId="6">Hendricks!$A$1:$I$40</definedName>
    <definedName name="_xlnm.Print_Area" localSheetId="5">'Pool replacement'!$A$1:$I$41</definedName>
    <definedName name="_xlnm.Print_Area" localSheetId="9">'Safely Grant'!$A$1:$I$40</definedName>
    <definedName name="_xlnm.Print_Area" localSheetId="10">'Swim Team'!$A$1:$I$40</definedName>
    <definedName name="_xlnm.Print_Area" localSheetId="11">'Tennis Refurb Grant'!$A$1:$I$40</definedName>
    <definedName name="_xlnm.Print_Area" localSheetId="13">'Youth Baseball'!$A$1:$I$40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4" l="1"/>
  <c r="F13" i="3"/>
  <c r="F12" i="2"/>
  <c r="F11" i="2"/>
  <c r="F10" i="2"/>
  <c r="F23" i="13" l="1"/>
  <c r="F25" i="13"/>
  <c r="F42" i="2" l="1"/>
  <c r="F16" i="2"/>
  <c r="F18" i="3"/>
  <c r="F27" i="2"/>
  <c r="F24" i="2"/>
  <c r="F29" i="2" s="1"/>
  <c r="F26" i="15" l="1"/>
  <c r="F39" i="15" s="1"/>
  <c r="F15" i="15"/>
  <c r="F18" i="15" s="1"/>
  <c r="H39" i="15"/>
  <c r="G39" i="15"/>
  <c r="H18" i="15"/>
  <c r="H21" i="15" s="1"/>
  <c r="G18" i="15"/>
  <c r="G21" i="15" s="1"/>
  <c r="H39" i="14"/>
  <c r="G39" i="14"/>
  <c r="F39" i="14"/>
  <c r="H18" i="14"/>
  <c r="H21" i="14" s="1"/>
  <c r="G18" i="14"/>
  <c r="G21" i="14" s="1"/>
  <c r="F21" i="14"/>
  <c r="H39" i="13"/>
  <c r="G39" i="13"/>
  <c r="F39" i="13"/>
  <c r="H18" i="13"/>
  <c r="H21" i="13" s="1"/>
  <c r="G18" i="13"/>
  <c r="G21" i="13" s="1"/>
  <c r="F18" i="13"/>
  <c r="F21" i="13" s="1"/>
  <c r="H39" i="12"/>
  <c r="G39" i="12"/>
  <c r="F39" i="12"/>
  <c r="H21" i="12"/>
  <c r="G21" i="12"/>
  <c r="H18" i="12"/>
  <c r="G18" i="12"/>
  <c r="F18" i="12"/>
  <c r="F21" i="12" s="1"/>
  <c r="C29" i="2"/>
  <c r="C18" i="1"/>
  <c r="C39" i="1" s="1"/>
  <c r="F42" i="13" l="1"/>
  <c r="F21" i="15"/>
  <c r="F42" i="15" s="1"/>
  <c r="F42" i="12"/>
  <c r="F42" i="14"/>
  <c r="B39" i="1" l="1"/>
  <c r="G18" i="8"/>
  <c r="G18" i="5"/>
  <c r="B6" i="11"/>
  <c r="B4" i="11"/>
  <c r="D29" i="2"/>
  <c r="H29" i="2"/>
  <c r="G29" i="2"/>
  <c r="D42" i="2" l="1"/>
  <c r="D16" i="2"/>
  <c r="B26" i="11" l="1"/>
  <c r="C18" i="5"/>
  <c r="F39" i="4"/>
  <c r="D39" i="4"/>
  <c r="B39" i="4"/>
  <c r="C42" i="1"/>
  <c r="B9" i="11"/>
  <c r="G29" i="8"/>
  <c r="H29" i="8"/>
  <c r="F29" i="8"/>
  <c r="C29" i="8"/>
  <c r="D29" i="8"/>
  <c r="B29" i="8"/>
  <c r="D38" i="11"/>
  <c r="C26" i="11"/>
  <c r="E26" i="11"/>
  <c r="C27" i="11"/>
  <c r="C28" i="11"/>
  <c r="E28" i="11"/>
  <c r="C30" i="11"/>
  <c r="B30" i="11"/>
  <c r="B28" i="11"/>
  <c r="D19" i="11"/>
  <c r="E10" i="11"/>
  <c r="C4" i="11"/>
  <c r="E4" i="11"/>
  <c r="C5" i="11"/>
  <c r="E5" i="11"/>
  <c r="C6" i="11"/>
  <c r="E6" i="11"/>
  <c r="C8" i="11"/>
  <c r="E8" i="11"/>
  <c r="C9" i="11"/>
  <c r="E9" i="11"/>
  <c r="C10" i="11"/>
  <c r="B10" i="11"/>
  <c r="B8" i="11"/>
  <c r="B5" i="11"/>
  <c r="F4" i="11"/>
  <c r="D39" i="6"/>
  <c r="C13" i="11" l="1"/>
  <c r="E13" i="11"/>
  <c r="B13" i="11"/>
  <c r="F18" i="8"/>
  <c r="G26" i="8"/>
  <c r="G40" i="8" s="1"/>
  <c r="H26" i="8"/>
  <c r="H40" i="8" s="1"/>
  <c r="F26" i="8"/>
  <c r="F40" i="8" s="1"/>
  <c r="C26" i="8"/>
  <c r="D26" i="8"/>
  <c r="D40" i="8" s="1"/>
  <c r="B26" i="8"/>
  <c r="H18" i="7"/>
  <c r="B18" i="8"/>
  <c r="H39" i="10"/>
  <c r="G39" i="10"/>
  <c r="F39" i="10"/>
  <c r="D39" i="10"/>
  <c r="H18" i="10"/>
  <c r="H21" i="10" s="1"/>
  <c r="G18" i="10"/>
  <c r="G21" i="10" s="1"/>
  <c r="F18" i="10"/>
  <c r="F21" i="10" s="1"/>
  <c r="D18" i="10"/>
  <c r="D21" i="10" s="1"/>
  <c r="C18" i="10"/>
  <c r="C21" i="10" s="1"/>
  <c r="C37" i="10" s="1"/>
  <c r="C39" i="10" s="1"/>
  <c r="H39" i="9"/>
  <c r="G39" i="9"/>
  <c r="F39" i="9"/>
  <c r="D39" i="9"/>
  <c r="C39" i="9"/>
  <c r="B39" i="9"/>
  <c r="H18" i="9"/>
  <c r="H21" i="9" s="1"/>
  <c r="G18" i="9"/>
  <c r="G21" i="9" s="1"/>
  <c r="F18" i="9"/>
  <c r="F21" i="9" s="1"/>
  <c r="D18" i="9"/>
  <c r="D21" i="9" s="1"/>
  <c r="C18" i="9"/>
  <c r="C21" i="9" s="1"/>
  <c r="B18" i="9"/>
  <c r="B21" i="9" s="1"/>
  <c r="F42" i="10" l="1"/>
  <c r="H39" i="7"/>
  <c r="G39" i="7"/>
  <c r="F39" i="7"/>
  <c r="D39" i="7"/>
  <c r="H21" i="7"/>
  <c r="G18" i="7"/>
  <c r="G21" i="7" s="1"/>
  <c r="F18" i="7"/>
  <c r="F21" i="7" s="1"/>
  <c r="D18" i="7"/>
  <c r="D21" i="7" s="1"/>
  <c r="C18" i="7"/>
  <c r="C21" i="7" s="1"/>
  <c r="C37" i="7" s="1"/>
  <c r="C39" i="7" s="1"/>
  <c r="F42" i="7" l="1"/>
  <c r="C40" i="8"/>
  <c r="B40" i="8"/>
  <c r="G21" i="8"/>
  <c r="H18" i="8"/>
  <c r="H21" i="8" s="1"/>
  <c r="F21" i="8"/>
  <c r="F43" i="8" s="1"/>
  <c r="D18" i="8"/>
  <c r="D21" i="8" s="1"/>
  <c r="C18" i="8"/>
  <c r="C21" i="8" s="1"/>
  <c r="B21" i="8"/>
  <c r="H39" i="6"/>
  <c r="G39" i="6"/>
  <c r="F39" i="6"/>
  <c r="B39" i="6"/>
  <c r="H18" i="6"/>
  <c r="H21" i="6" s="1"/>
  <c r="G18" i="6"/>
  <c r="G21" i="6" s="1"/>
  <c r="F18" i="6"/>
  <c r="F21" i="6" s="1"/>
  <c r="D18" i="6"/>
  <c r="D21" i="6" s="1"/>
  <c r="C18" i="6"/>
  <c r="C21" i="6" s="1"/>
  <c r="B18" i="6"/>
  <c r="B21" i="6" s="1"/>
  <c r="B37" i="6" s="1"/>
  <c r="C37" i="6" l="1"/>
  <c r="C39" i="6" s="1"/>
  <c r="F42" i="6"/>
  <c r="H39" i="5"/>
  <c r="G39" i="5"/>
  <c r="F39" i="5"/>
  <c r="D39" i="5"/>
  <c r="B39" i="5"/>
  <c r="H18" i="5"/>
  <c r="H21" i="5" s="1"/>
  <c r="G21" i="5"/>
  <c r="F18" i="5"/>
  <c r="F21" i="5" s="1"/>
  <c r="D18" i="5"/>
  <c r="D21" i="5" s="1"/>
  <c r="C21" i="5"/>
  <c r="B21" i="5"/>
  <c r="F42" i="5" l="1"/>
  <c r="C37" i="5"/>
  <c r="C39" i="5" s="1"/>
  <c r="H39" i="4"/>
  <c r="G39" i="4"/>
  <c r="H18" i="4"/>
  <c r="H21" i="4" s="1"/>
  <c r="G18" i="4"/>
  <c r="G21" i="4" s="1"/>
  <c r="F18" i="4"/>
  <c r="F21" i="4" s="1"/>
  <c r="F42" i="4" s="1"/>
  <c r="D18" i="4"/>
  <c r="C18" i="4"/>
  <c r="C21" i="4" s="1"/>
  <c r="C37" i="4" s="1"/>
  <c r="C39" i="4" s="1"/>
  <c r="B21" i="4"/>
  <c r="D21" i="4" l="1"/>
  <c r="C16" i="11"/>
  <c r="C19" i="11" s="1"/>
  <c r="F25" i="3"/>
  <c r="C25" i="3"/>
  <c r="D25" i="3"/>
  <c r="H38" i="3"/>
  <c r="G38" i="3"/>
  <c r="F38" i="3"/>
  <c r="D38" i="3"/>
  <c r="C38" i="3"/>
  <c r="B38" i="3"/>
  <c r="H33" i="3"/>
  <c r="G33" i="3"/>
  <c r="F33" i="3"/>
  <c r="D33" i="3"/>
  <c r="C33" i="3"/>
  <c r="B33" i="3"/>
  <c r="B42" i="3" s="1"/>
  <c r="H25" i="3"/>
  <c r="G25" i="3"/>
  <c r="H15" i="3"/>
  <c r="G15" i="3"/>
  <c r="F15" i="3"/>
  <c r="D15" i="3"/>
  <c r="C15" i="3"/>
  <c r="F2297" i="2" l="1"/>
  <c r="E30" i="11"/>
  <c r="H42" i="3"/>
  <c r="G42" i="3"/>
  <c r="F42" i="3"/>
  <c r="C42" i="3"/>
  <c r="D42" i="3"/>
  <c r="B24" i="11" l="1"/>
  <c r="E27" i="11"/>
  <c r="C42" i="2"/>
  <c r="B27" i="11" s="1"/>
  <c r="B42" i="2"/>
  <c r="H37" i="2"/>
  <c r="G37" i="2"/>
  <c r="F37" i="2"/>
  <c r="D37" i="2"/>
  <c r="C25" i="11" s="1"/>
  <c r="C37" i="2"/>
  <c r="B25" i="11" s="1"/>
  <c r="B37" i="2"/>
  <c r="E24" i="11"/>
  <c r="C24" i="11"/>
  <c r="H16" i="2"/>
  <c r="G16" i="2"/>
  <c r="E23" i="11"/>
  <c r="C16" i="2"/>
  <c r="E25" i="11" l="1"/>
  <c r="E32" i="11" s="1"/>
  <c r="F46" i="2"/>
  <c r="B23" i="11"/>
  <c r="B32" i="11" s="1"/>
  <c r="C46" i="2"/>
  <c r="B46" i="2"/>
  <c r="D46" i="2"/>
  <c r="C23" i="11"/>
  <c r="C32" i="11" s="1"/>
  <c r="H46" i="2"/>
  <c r="G46" i="2"/>
  <c r="E35" i="11"/>
  <c r="G35" i="11" s="1"/>
  <c r="B35" i="11" l="1"/>
  <c r="B38" i="11" s="1"/>
  <c r="C44" i="1"/>
  <c r="E38" i="11"/>
  <c r="C35" i="11"/>
  <c r="C38" i="11" s="1"/>
  <c r="D44" i="1"/>
  <c r="G4" i="11"/>
  <c r="F39" i="1"/>
  <c r="F42" i="1" l="1"/>
  <c r="F44" i="1" s="1"/>
  <c r="H39" i="1"/>
  <c r="H42" i="1" s="1"/>
  <c r="E16" i="11" l="1"/>
  <c r="E19" i="11" s="1"/>
  <c r="G39" i="1"/>
  <c r="G42" i="1" s="1"/>
  <c r="B16" i="11"/>
  <c r="B19" i="11" s="1"/>
  <c r="B42" i="1"/>
  <c r="B44" i="1" s="1"/>
</calcChain>
</file>

<file path=xl/sharedStrings.xml><?xml version="1.0" encoding="utf-8"?>
<sst xmlns="http://schemas.openxmlformats.org/spreadsheetml/2006/main" count="597" uniqueCount="183">
  <si>
    <t>Historical Data</t>
  </si>
  <si>
    <t>Actual</t>
  </si>
  <si>
    <t>Proposed By
Budget Officer</t>
  </si>
  <si>
    <t>Approved By
Budget Committee</t>
  </si>
  <si>
    <t>Adopted By
Governing Body</t>
  </si>
  <si>
    <t>2. Net working capital (accrual basis)</t>
  </si>
  <si>
    <t>3. Previously levied taxes estimated to be received</t>
  </si>
  <si>
    <t>4. Interest</t>
  </si>
  <si>
    <t>31. Taxes collected in year levied</t>
  </si>
  <si>
    <t>29. Total resources, except taxes to be levied</t>
  </si>
  <si>
    <t>RESOURCES</t>
  </si>
  <si>
    <t>LB-20</t>
  </si>
  <si>
    <t>FORM</t>
  </si>
  <si>
    <r>
      <t xml:space="preserve">5.                    </t>
    </r>
    <r>
      <rPr>
        <b/>
        <sz val="8"/>
        <rFont val="Arial"/>
        <family val="2"/>
      </rPr>
      <t xml:space="preserve"> OTHER RESOURCES</t>
    </r>
  </si>
  <si>
    <r>
      <t xml:space="preserve">32.  </t>
    </r>
    <r>
      <rPr>
        <b/>
        <sz val="8"/>
        <rFont val="Arial"/>
        <family val="2"/>
      </rPr>
      <t>TOTAL RESOURCES</t>
    </r>
  </si>
  <si>
    <r>
      <t>RESOURCE DESCRIPTION</t>
    </r>
    <r>
      <rPr>
        <sz val="10"/>
        <rFont val="Arial"/>
        <family val="2"/>
      </rPr>
      <t xml:space="preserve">
</t>
    </r>
  </si>
  <si>
    <t xml:space="preserve"> </t>
  </si>
  <si>
    <t>1. Available cash on hand* (cash basis) or</t>
  </si>
  <si>
    <t>30. Taxes estimated to be received</t>
  </si>
  <si>
    <t>*Includes ending balance from prior year</t>
  </si>
  <si>
    <t>General Fund</t>
  </si>
  <si>
    <t>6. Pool Receipts</t>
  </si>
  <si>
    <t>7. Lesson Fees</t>
  </si>
  <si>
    <t>9. Sports Activities</t>
  </si>
  <si>
    <t>High Desert Park and Recreation District</t>
  </si>
  <si>
    <t>REQUIREMENTS SUMMARY</t>
  </si>
  <si>
    <t>BY FUND, ORGANIZATIONAL UNIT OR PROGRAM</t>
  </si>
  <si>
    <t>LB-30</t>
  </si>
  <si>
    <t xml:space="preserve">Administration </t>
  </si>
  <si>
    <t xml:space="preserve">High Desert Park and Recreation District </t>
  </si>
  <si>
    <t>REQUIREMENTS DESCRIPTION</t>
  </si>
  <si>
    <t>Adopted Budget</t>
  </si>
  <si>
    <t>Second Preceding</t>
  </si>
  <si>
    <t>First Preceding</t>
  </si>
  <si>
    <t>This Year</t>
  </si>
  <si>
    <t>Proprosed By</t>
  </si>
  <si>
    <t>Approved By</t>
  </si>
  <si>
    <t>Adopted By</t>
  </si>
  <si>
    <t>Budget Officer</t>
  </si>
  <si>
    <t>Budget Committee</t>
  </si>
  <si>
    <t>Governing Body</t>
  </si>
  <si>
    <t>PERSONAL SERVICES</t>
  </si>
  <si>
    <t xml:space="preserve">2 Payroll Taxes </t>
  </si>
  <si>
    <t xml:space="preserve">3 PERS </t>
  </si>
  <si>
    <r>
      <t xml:space="preserve">7 </t>
    </r>
    <r>
      <rPr>
        <b/>
        <sz val="8"/>
        <rFont val="Arial"/>
        <family val="2"/>
      </rPr>
      <t xml:space="preserve"> TOTAL PERSONAL SERVICES</t>
    </r>
  </si>
  <si>
    <t>MATERIALS AND SERVICES</t>
  </si>
  <si>
    <t xml:space="preserve">8 Materials &amp; Supplies </t>
  </si>
  <si>
    <t xml:space="preserve">9 Election Costs </t>
  </si>
  <si>
    <t xml:space="preserve">10 Audit </t>
  </si>
  <si>
    <t xml:space="preserve">11 Telephone &amp; Utilities </t>
  </si>
  <si>
    <t>12 Dues &amp; Fees</t>
  </si>
  <si>
    <t>13 Travel</t>
  </si>
  <si>
    <t xml:space="preserve">14 Rent </t>
  </si>
  <si>
    <t xml:space="preserve">15 Clerk </t>
  </si>
  <si>
    <t>CAPITAL OUTLAY</t>
  </si>
  <si>
    <t>TRANSFERRED TO OTHER FUNDS</t>
  </si>
  <si>
    <t xml:space="preserve">16 Groundskeeper </t>
  </si>
  <si>
    <t xml:space="preserve">Swimming Pool </t>
  </si>
  <si>
    <t>1 Pool Staff</t>
  </si>
  <si>
    <t xml:space="preserve">3 Sports </t>
  </si>
  <si>
    <t>Proposed By</t>
  </si>
  <si>
    <t>SPECIAL FUND</t>
  </si>
  <si>
    <t>RESOURCES AND REQUIREMENTS</t>
  </si>
  <si>
    <t>LB-10</t>
  </si>
  <si>
    <t xml:space="preserve">Building Fund </t>
  </si>
  <si>
    <t>DESCRIPTION
RESOURCES AND REQUIREMENTS</t>
  </si>
  <si>
    <t>1.  Cash on hand * (cash basis), or</t>
  </si>
  <si>
    <t>2.  Working Capital* (accrual basis)</t>
  </si>
  <si>
    <t>3.  Previously levied taxes estimated to be received</t>
  </si>
  <si>
    <t xml:space="preserve">4.  Interest </t>
  </si>
  <si>
    <t>5.  Transferred IN, from other funds</t>
  </si>
  <si>
    <t>9.  Total Resources, except taxes to be levied</t>
  </si>
  <si>
    <t>10.  Taxes estimated to be received</t>
  </si>
  <si>
    <t>11.  Taxes collected in year levied</t>
  </si>
  <si>
    <r>
      <t xml:space="preserve">12. </t>
    </r>
    <r>
      <rPr>
        <b/>
        <sz val="8"/>
        <rFont val="Arial"/>
        <family val="2"/>
      </rPr>
      <t xml:space="preserve"> TOTAL RESOURCES</t>
    </r>
  </si>
  <si>
    <t>REQUIREMENTS</t>
  </si>
  <si>
    <t>1 Materials and Supplies</t>
  </si>
  <si>
    <t>2  Capital Outlay</t>
  </si>
  <si>
    <t>15. Ending balance (prior years)</t>
  </si>
  <si>
    <r>
      <t xml:space="preserve">16.  </t>
    </r>
    <r>
      <rPr>
        <b/>
        <sz val="8"/>
        <rFont val="Arial"/>
        <family val="2"/>
      </rPr>
      <t>UNAPPROPRIATED ENDING FUND BALANCE</t>
    </r>
  </si>
  <si>
    <r>
      <t xml:space="preserve">17. </t>
    </r>
    <r>
      <rPr>
        <b/>
        <sz val="8"/>
        <rFont val="Arial"/>
        <family val="2"/>
      </rPr>
      <t xml:space="preserve"> TOTAL REQUIREMENTS</t>
    </r>
  </si>
  <si>
    <t xml:space="preserve">Equipment Fund </t>
  </si>
  <si>
    <t xml:space="preserve">4. Interest </t>
  </si>
  <si>
    <t xml:space="preserve">Hendricks Fund </t>
  </si>
  <si>
    <t xml:space="preserve">6. Donations/ Fundraisers </t>
  </si>
  <si>
    <t xml:space="preserve">3 Debt Service </t>
  </si>
  <si>
    <t xml:space="preserve">   </t>
  </si>
  <si>
    <t xml:space="preserve">Football Fund </t>
  </si>
  <si>
    <t xml:space="preserve">Harney Skatepark </t>
  </si>
  <si>
    <t>5.  Transferred IN,  from other funds</t>
  </si>
  <si>
    <t xml:space="preserve">Pool Replacement Fund </t>
  </si>
  <si>
    <t xml:space="preserve">Youth Baseball Fund </t>
  </si>
  <si>
    <t>4 Workers compensation</t>
  </si>
  <si>
    <t>7. Grants</t>
  </si>
  <si>
    <t>13 Materials and Supplies</t>
  </si>
  <si>
    <t>14. Grant Match</t>
  </si>
  <si>
    <r>
      <t xml:space="preserve">15.  </t>
    </r>
    <r>
      <rPr>
        <b/>
        <sz val="8"/>
        <rFont val="Arial"/>
        <family val="2"/>
      </rPr>
      <t>TOTAL MATERIALS AND SERVICES</t>
    </r>
  </si>
  <si>
    <t>16.  Capital Outlay</t>
  </si>
  <si>
    <r>
      <t xml:space="preserve">17 </t>
    </r>
    <r>
      <rPr>
        <b/>
        <sz val="8"/>
        <rFont val="Arial"/>
        <family val="2"/>
      </rPr>
      <t xml:space="preserve"> TOTAL CAPITAL OUTLAY</t>
    </r>
  </si>
  <si>
    <t>26. Ending balance (prior years)</t>
  </si>
  <si>
    <r>
      <t xml:space="preserve">27.  </t>
    </r>
    <r>
      <rPr>
        <b/>
        <sz val="8"/>
        <rFont val="Arial"/>
        <family val="2"/>
      </rPr>
      <t>UNAPPROPRIATED ENDING FUND BALANCE</t>
    </r>
  </si>
  <si>
    <r>
      <t xml:space="preserve">28. </t>
    </r>
    <r>
      <rPr>
        <b/>
        <sz val="8"/>
        <rFont val="Arial"/>
        <family val="2"/>
      </rPr>
      <t xml:space="preserve"> TOTAL REQUIREMENTS</t>
    </r>
  </si>
  <si>
    <t xml:space="preserve"> Beginning Fund Balance/Net Working Capital</t>
  </si>
  <si>
    <t xml:space="preserve"> Fees, Licenses, Permits, Fines, Assessments &amp; Other Service Charges</t>
  </si>
  <si>
    <t xml:space="preserve"> Federal, State and all Other Grants, Gifts, Allocations and Donations</t>
  </si>
  <si>
    <t xml:space="preserve"> Revenue from Bonds and Other Debt </t>
  </si>
  <si>
    <t xml:space="preserve"> Interfund Transfers / Internal Service Reimbursements</t>
  </si>
  <si>
    <t>All Other Resources Except Current Year Property Taxes</t>
  </si>
  <si>
    <t>Current Year Property Taxes Estimated to be Received</t>
  </si>
  <si>
    <t>21-22</t>
  </si>
  <si>
    <t>22-23</t>
  </si>
  <si>
    <t>Personnel Services</t>
  </si>
  <si>
    <t>Materials and Services</t>
  </si>
  <si>
    <t>Capital Outlay</t>
  </si>
  <si>
    <t>Debt Service</t>
  </si>
  <si>
    <t>Interfund Transfers</t>
  </si>
  <si>
    <t>Contingencies</t>
  </si>
  <si>
    <t>Special Payments</t>
  </si>
  <si>
    <t>Unappropriated Ending Balance and Reserved for Future Expenditure</t>
  </si>
  <si>
    <t>Year 2021-22</t>
  </si>
  <si>
    <t>6  Donations</t>
  </si>
  <si>
    <t>8. Miscellaneous</t>
  </si>
  <si>
    <t xml:space="preserve">10. Grants </t>
  </si>
  <si>
    <t xml:space="preserve">11. Transfers in </t>
  </si>
  <si>
    <t>12. Donations</t>
  </si>
  <si>
    <t>7. Miscellaneous</t>
  </si>
  <si>
    <t>6. Donations</t>
  </si>
  <si>
    <r>
      <t xml:space="preserve">24 </t>
    </r>
    <r>
      <rPr>
        <b/>
        <sz val="8"/>
        <rFont val="Arial"/>
        <family val="2"/>
      </rPr>
      <t xml:space="preserve"> TOTAL CAPITAL OUTLAY</t>
    </r>
  </si>
  <si>
    <t xml:space="preserve">25 Building Fund </t>
  </si>
  <si>
    <t>26 Equipment Fund</t>
  </si>
  <si>
    <r>
      <t xml:space="preserve">28 </t>
    </r>
    <r>
      <rPr>
        <b/>
        <sz val="8"/>
        <rFont val="Arial"/>
        <family val="2"/>
      </rPr>
      <t xml:space="preserve"> TOTAL TRANSFERS</t>
    </r>
  </si>
  <si>
    <t>29  OPERATING CONTINGENCY</t>
  </si>
  <si>
    <t>30  Ending balance (prior years)</t>
  </si>
  <si>
    <t>31  UNAPPROPRIATED ENDING FUND BALANCE</t>
  </si>
  <si>
    <r>
      <t xml:space="preserve">32      </t>
    </r>
    <r>
      <rPr>
        <b/>
        <sz val="10"/>
        <rFont val="Arial"/>
        <family val="2"/>
      </rPr>
      <t>TOTAL REQUIREMENTS</t>
    </r>
  </si>
  <si>
    <r>
      <t xml:space="preserve">6 </t>
    </r>
    <r>
      <rPr>
        <b/>
        <sz val="8"/>
        <rFont val="Arial"/>
        <family val="2"/>
      </rPr>
      <t xml:space="preserve"> TOTAL PERSONAL SERVICES</t>
    </r>
  </si>
  <si>
    <t xml:space="preserve">7 Materials and Supplies </t>
  </si>
  <si>
    <t xml:space="preserve">8 Utilities </t>
  </si>
  <si>
    <t xml:space="preserve">9 Insurance </t>
  </si>
  <si>
    <t xml:space="preserve">10 Repairs </t>
  </si>
  <si>
    <t xml:space="preserve">11 Chemicals </t>
  </si>
  <si>
    <t xml:space="preserve">12 Licenses and Fees </t>
  </si>
  <si>
    <r>
      <t xml:space="preserve">15  </t>
    </r>
    <r>
      <rPr>
        <b/>
        <sz val="8"/>
        <rFont val="Arial"/>
        <family val="2"/>
      </rPr>
      <t>TOTAL MATERIALS AND SERVICES</t>
    </r>
  </si>
  <si>
    <r>
      <t xml:space="preserve">22 </t>
    </r>
    <r>
      <rPr>
        <b/>
        <sz val="8"/>
        <rFont val="Arial"/>
        <family val="2"/>
      </rPr>
      <t xml:space="preserve"> TOTAL CAPITAL OUTLAY</t>
    </r>
  </si>
  <si>
    <r>
      <t xml:space="preserve">26 </t>
    </r>
    <r>
      <rPr>
        <b/>
        <sz val="8"/>
        <rFont val="Arial"/>
        <family val="2"/>
      </rPr>
      <t xml:space="preserve"> TOTAL TRANSFERS</t>
    </r>
  </si>
  <si>
    <t>27  OPERATING CONTINGENCY</t>
  </si>
  <si>
    <t>28  Ending balance (prior years)</t>
  </si>
  <si>
    <t>29  UNAPPROPRIATED ENDING FUND BALANCE</t>
  </si>
  <si>
    <r>
      <t xml:space="preserve">30        </t>
    </r>
    <r>
      <rPr>
        <b/>
        <sz val="10"/>
        <rFont val="Arial"/>
        <family val="2"/>
      </rPr>
      <t>TOTAL REQUIREMENTS</t>
    </r>
  </si>
  <si>
    <t>18 Sports &amp; Activities</t>
  </si>
  <si>
    <r>
      <t xml:space="preserve">19  </t>
    </r>
    <r>
      <rPr>
        <b/>
        <sz val="8"/>
        <rFont val="Arial"/>
        <family val="2"/>
      </rPr>
      <t>TOTAL MATERIALS AND SERVICES</t>
    </r>
  </si>
  <si>
    <t>13 Training</t>
  </si>
  <si>
    <t>23-24</t>
  </si>
  <si>
    <t>Second Preceding
Year 2021-22</t>
  </si>
  <si>
    <t>First Preceding
Year 2022-23</t>
  </si>
  <si>
    <t>Adopted Budget
This Year
Year 2023-24</t>
  </si>
  <si>
    <t>Year 2022-23</t>
  </si>
  <si>
    <t>2023-24</t>
  </si>
  <si>
    <t>Second Preceding
Year  2021-22</t>
  </si>
  <si>
    <t>Adopted Budget
This Year
2023-24</t>
  </si>
  <si>
    <t>Budget for Next Year   2024-25</t>
  </si>
  <si>
    <t>Budget for Next Year 2024-25</t>
  </si>
  <si>
    <t>Budget For Next Year 2024-25</t>
  </si>
  <si>
    <t xml:space="preserve">Clinic Grant Fund </t>
  </si>
  <si>
    <t xml:space="preserve">Safely Grant Fund </t>
  </si>
  <si>
    <t xml:space="preserve">Tennis Refurb Grant Fund </t>
  </si>
  <si>
    <t xml:space="preserve">Swim Team Fund </t>
  </si>
  <si>
    <t>7 Registrations</t>
  </si>
  <si>
    <t>8 Splash fees</t>
  </si>
  <si>
    <t>1 Dues and fees</t>
  </si>
  <si>
    <t>2 Contract labor</t>
  </si>
  <si>
    <t>3 Per Diem</t>
  </si>
  <si>
    <t>4 Materials and supplies</t>
  </si>
  <si>
    <t>5 Rent</t>
  </si>
  <si>
    <t>6 Flower fundraiser</t>
  </si>
  <si>
    <t>7 Splash fees</t>
  </si>
  <si>
    <t>7 Fees</t>
  </si>
  <si>
    <t>17 Scholarships</t>
  </si>
  <si>
    <t>3 Admin (1/2)</t>
  </si>
  <si>
    <t>4 Pool manager (1/2)</t>
  </si>
  <si>
    <t>4 Pool manager</t>
  </si>
  <si>
    <t>1 Administration Payroll</t>
  </si>
  <si>
    <t>4 Grant match for tennis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</si>
</sst>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Courier New"/>
      <family val="3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" fontId="1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3" fontId="2" fillId="0" borderId="0" xfId="0" applyNumberFormat="1" applyFont="1"/>
    <xf numFmtId="3" fontId="1" fillId="0" borderId="0" xfId="0" applyNumberFormat="1" applyFont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4" fontId="2" fillId="0" borderId="0" xfId="0" applyNumberFormat="1" applyFont="1"/>
    <xf numFmtId="3" fontId="0" fillId="0" borderId="0" xfId="0" applyNumberFormat="1"/>
    <xf numFmtId="0" fontId="11" fillId="0" borderId="14" xfId="0" applyFont="1" applyBorder="1" applyAlignment="1">
      <alignment vertical="center" wrapText="1"/>
    </xf>
    <xf numFmtId="0" fontId="11" fillId="0" borderId="17" xfId="0" applyFont="1" applyBorder="1"/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0" fillId="0" borderId="15" xfId="0" applyBorder="1"/>
    <xf numFmtId="0" fontId="0" fillId="0" borderId="17" xfId="0" applyBorder="1"/>
    <xf numFmtId="3" fontId="10" fillId="0" borderId="1" xfId="1" applyNumberFormat="1" applyFont="1" applyBorder="1" applyAlignment="1">
      <alignment horizontal="center"/>
    </xf>
    <xf numFmtId="0" fontId="10" fillId="0" borderId="0" xfId="0" applyFont="1"/>
    <xf numFmtId="43" fontId="10" fillId="0" borderId="18" xfId="1" applyFont="1" applyFill="1" applyBorder="1" applyAlignment="1">
      <alignment horizontal="center"/>
    </xf>
    <xf numFmtId="43" fontId="10" fillId="0" borderId="0" xfId="1" applyFont="1"/>
    <xf numFmtId="3" fontId="10" fillId="0" borderId="0" xfId="0" applyNumberFormat="1" applyFont="1"/>
    <xf numFmtId="0" fontId="3" fillId="0" borderId="6" xfId="0" applyFont="1" applyBorder="1"/>
    <xf numFmtId="0" fontId="0" fillId="0" borderId="8" xfId="0" applyBorder="1"/>
    <xf numFmtId="0" fontId="0" fillId="0" borderId="6" xfId="0" applyBorder="1"/>
    <xf numFmtId="43" fontId="10" fillId="0" borderId="0" xfId="1" applyFont="1" applyBorder="1"/>
    <xf numFmtId="43" fontId="10" fillId="0" borderId="0" xfId="1" applyFont="1" applyFill="1" applyBorder="1"/>
    <xf numFmtId="0" fontId="3" fillId="2" borderId="6" xfId="0" applyFont="1" applyFill="1" applyBorder="1"/>
    <xf numFmtId="43" fontId="10" fillId="0" borderId="18" xfId="1" applyFont="1" applyBorder="1"/>
    <xf numFmtId="0" fontId="3" fillId="0" borderId="18" xfId="0" applyFont="1" applyBorder="1" applyAlignment="1">
      <alignment horizontal="center"/>
    </xf>
    <xf numFmtId="43" fontId="10" fillId="0" borderId="18" xfId="1" applyFont="1" applyFill="1" applyBorder="1"/>
    <xf numFmtId="0" fontId="0" fillId="0" borderId="18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0" borderId="18" xfId="0" applyBorder="1"/>
    <xf numFmtId="0" fontId="3" fillId="0" borderId="18" xfId="0" applyFont="1" applyBorder="1"/>
    <xf numFmtId="0" fontId="3" fillId="2" borderId="18" xfId="0" applyFont="1" applyFill="1" applyBorder="1"/>
    <xf numFmtId="0" fontId="3" fillId="0" borderId="0" xfId="0" applyFont="1" applyAlignment="1">
      <alignment horizontal="center"/>
    </xf>
    <xf numFmtId="0" fontId="0" fillId="0" borderId="2" xfId="0" applyBorder="1"/>
    <xf numFmtId="164" fontId="10" fillId="0" borderId="1" xfId="1" applyNumberFormat="1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43" fontId="0" fillId="0" borderId="0" xfId="0" applyNumberFormat="1"/>
    <xf numFmtId="3" fontId="10" fillId="0" borderId="18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9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292"/>
  <sheetViews>
    <sheetView topLeftCell="A7" zoomScaleNormal="100" workbookViewId="0">
      <selection activeCell="C45" sqref="C45"/>
    </sheetView>
  </sheetViews>
  <sheetFormatPr defaultColWidth="6.28515625" defaultRowHeight="15.75" zeroHeight="1" x14ac:dyDescent="0.25"/>
  <cols>
    <col min="1" max="1" width="3.5703125" style="2" customWidth="1"/>
    <col min="2" max="3" width="15" style="2" customWidth="1"/>
    <col min="4" max="4" width="15.140625" style="1" customWidth="1"/>
    <col min="5" max="5" width="34.42578125" customWidth="1"/>
    <col min="6" max="8" width="15.42578125" customWidth="1"/>
    <col min="9" max="9" width="4.140625" customWidth="1"/>
    <col min="10" max="10" width="1.5703125" customWidth="1"/>
    <col min="11" max="11" width="12.85546875" customWidth="1"/>
  </cols>
  <sheetData>
    <row r="1" spans="1:11" x14ac:dyDescent="0.25"/>
    <row r="2" spans="1:11" x14ac:dyDescent="0.25">
      <c r="B2" s="74"/>
      <c r="C2" s="74"/>
      <c r="E2" s="6"/>
      <c r="G2" s="76"/>
      <c r="H2" s="76"/>
      <c r="I2" s="4"/>
    </row>
    <row r="3" spans="1:11" ht="18" x14ac:dyDescent="0.25">
      <c r="B3" s="75" t="s">
        <v>12</v>
      </c>
      <c r="C3" s="74"/>
      <c r="E3" s="12" t="s">
        <v>10</v>
      </c>
      <c r="G3" s="76"/>
      <c r="H3" s="76"/>
      <c r="I3" s="4"/>
    </row>
    <row r="4" spans="1:11" x14ac:dyDescent="0.25">
      <c r="B4" s="75" t="s">
        <v>11</v>
      </c>
      <c r="C4" s="74"/>
      <c r="E4" s="6" t="s">
        <v>20</v>
      </c>
      <c r="F4" s="73"/>
      <c r="G4" s="73"/>
      <c r="H4" s="73"/>
      <c r="I4" s="5"/>
    </row>
    <row r="5" spans="1:11" ht="12" customHeight="1" x14ac:dyDescent="0.25">
      <c r="B5" s="74"/>
      <c r="C5" s="74"/>
      <c r="E5" s="15" t="s">
        <v>24</v>
      </c>
      <c r="F5" s="72" t="s">
        <v>161</v>
      </c>
      <c r="G5" s="72"/>
      <c r="H5" s="72"/>
    </row>
    <row r="6" spans="1:11" ht="15.75" customHeight="1" x14ac:dyDescent="0.2">
      <c r="A6" s="80"/>
      <c r="B6" s="88" t="s">
        <v>0</v>
      </c>
      <c r="C6" s="89"/>
      <c r="D6" s="89"/>
      <c r="E6" s="94" t="s">
        <v>15</v>
      </c>
      <c r="F6" s="85"/>
      <c r="G6" s="86"/>
      <c r="H6" s="87"/>
      <c r="I6" s="77"/>
    </row>
    <row r="7" spans="1:11" ht="15.75" customHeight="1" x14ac:dyDescent="0.2">
      <c r="A7" s="81"/>
      <c r="B7" s="90" t="s">
        <v>1</v>
      </c>
      <c r="C7" s="91"/>
      <c r="D7" s="92" t="s">
        <v>155</v>
      </c>
      <c r="E7" s="95"/>
      <c r="F7" s="92" t="s">
        <v>2</v>
      </c>
      <c r="G7" s="92" t="s">
        <v>3</v>
      </c>
      <c r="H7" s="92" t="s">
        <v>4</v>
      </c>
      <c r="I7" s="78"/>
    </row>
    <row r="8" spans="1:11" ht="15.75" customHeight="1" x14ac:dyDescent="0.2">
      <c r="A8" s="81"/>
      <c r="B8" s="83" t="s">
        <v>153</v>
      </c>
      <c r="C8" s="92" t="s">
        <v>154</v>
      </c>
      <c r="D8" s="93"/>
      <c r="E8" s="95"/>
      <c r="F8" s="93"/>
      <c r="G8" s="96"/>
      <c r="H8" s="93"/>
      <c r="I8" s="78"/>
    </row>
    <row r="9" spans="1:11" ht="15.75" customHeight="1" x14ac:dyDescent="0.2">
      <c r="A9" s="82"/>
      <c r="B9" s="84"/>
      <c r="C9" s="93"/>
      <c r="D9" s="93"/>
      <c r="E9" s="95"/>
      <c r="F9" s="93"/>
      <c r="G9" s="96"/>
      <c r="H9" s="93"/>
      <c r="I9" s="79"/>
    </row>
    <row r="10" spans="1:11" ht="12.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10"/>
      <c r="K10" s="4"/>
    </row>
    <row r="11" spans="1:11" ht="12.6" customHeight="1" x14ac:dyDescent="0.2">
      <c r="A11" s="7">
        <v>1</v>
      </c>
      <c r="C11" s="13"/>
      <c r="D11" s="13"/>
      <c r="E11" s="9" t="s">
        <v>17</v>
      </c>
      <c r="F11" s="13"/>
      <c r="G11" s="13"/>
      <c r="H11" s="13"/>
      <c r="I11" s="7">
        <v>1</v>
      </c>
      <c r="J11" s="10"/>
    </row>
    <row r="12" spans="1:11" ht="12.6" customHeight="1" x14ac:dyDescent="0.2">
      <c r="A12" s="7">
        <v>2</v>
      </c>
      <c r="B12" s="16">
        <v>135689</v>
      </c>
      <c r="C12" s="16">
        <v>165440</v>
      </c>
      <c r="D12" s="16">
        <v>125000</v>
      </c>
      <c r="E12" s="9" t="s">
        <v>5</v>
      </c>
      <c r="F12" s="16">
        <v>130000</v>
      </c>
      <c r="G12" s="16"/>
      <c r="H12" s="16"/>
      <c r="I12" s="7">
        <v>2</v>
      </c>
      <c r="J12" s="10"/>
    </row>
    <row r="13" spans="1:11" ht="12.6" customHeight="1" x14ac:dyDescent="0.2">
      <c r="A13" s="7">
        <v>3</v>
      </c>
      <c r="B13" s="16">
        <v>5450.08</v>
      </c>
      <c r="C13" s="16">
        <v>15860.89</v>
      </c>
      <c r="D13" s="16">
        <v>6000</v>
      </c>
      <c r="E13" s="9" t="s">
        <v>6</v>
      </c>
      <c r="F13" s="16">
        <v>6000</v>
      </c>
      <c r="G13" s="16"/>
      <c r="H13" s="16"/>
      <c r="I13" s="7">
        <v>3</v>
      </c>
      <c r="J13" s="10"/>
      <c r="K13" s="47"/>
    </row>
    <row r="14" spans="1:11" ht="12.6" customHeight="1" x14ac:dyDescent="0.2">
      <c r="A14" s="7">
        <v>4</v>
      </c>
      <c r="B14" s="16">
        <v>1124.77</v>
      </c>
      <c r="C14" s="16">
        <v>8248.39</v>
      </c>
      <c r="D14" s="16">
        <v>1000</v>
      </c>
      <c r="E14" s="9" t="s">
        <v>7</v>
      </c>
      <c r="F14" s="16">
        <v>3000</v>
      </c>
      <c r="G14" s="13"/>
      <c r="H14" s="13"/>
      <c r="I14" s="7">
        <v>4</v>
      </c>
      <c r="J14" s="10"/>
      <c r="K14" s="48"/>
    </row>
    <row r="15" spans="1:11" ht="12.6" customHeight="1" x14ac:dyDescent="0.2">
      <c r="A15" s="7">
        <v>5</v>
      </c>
      <c r="B15" s="13"/>
      <c r="C15" s="16"/>
      <c r="D15" s="16"/>
      <c r="E15" s="7" t="s">
        <v>13</v>
      </c>
      <c r="F15" s="13"/>
      <c r="G15" s="13"/>
      <c r="H15" s="13"/>
      <c r="I15" s="7">
        <v>5</v>
      </c>
      <c r="J15" s="10"/>
      <c r="K15" s="48"/>
    </row>
    <row r="16" spans="1:11" ht="12.6" customHeight="1" x14ac:dyDescent="0.2">
      <c r="A16" s="7">
        <v>6</v>
      </c>
      <c r="B16" s="16">
        <v>47091.95</v>
      </c>
      <c r="C16" s="16">
        <v>43443.64</v>
      </c>
      <c r="D16" s="16">
        <v>34000</v>
      </c>
      <c r="E16" s="11" t="s">
        <v>21</v>
      </c>
      <c r="F16" s="16">
        <v>26000</v>
      </c>
      <c r="G16" s="16"/>
      <c r="H16" s="16"/>
      <c r="I16" s="7">
        <v>6</v>
      </c>
      <c r="J16" s="10"/>
      <c r="K16" s="48"/>
    </row>
    <row r="17" spans="1:12" ht="12.6" customHeight="1" x14ac:dyDescent="0.2">
      <c r="A17" s="7">
        <v>7</v>
      </c>
      <c r="B17" s="16">
        <v>2921.43</v>
      </c>
      <c r="C17" s="16"/>
      <c r="D17" s="16">
        <v>0</v>
      </c>
      <c r="E17" s="11" t="s">
        <v>22</v>
      </c>
      <c r="F17" s="16">
        <v>0</v>
      </c>
      <c r="G17" s="16"/>
      <c r="H17" s="16"/>
      <c r="I17" s="7">
        <v>7</v>
      </c>
      <c r="J17" s="10"/>
      <c r="K17" s="48"/>
    </row>
    <row r="18" spans="1:12" ht="12.6" customHeight="1" x14ac:dyDescent="0.2">
      <c r="A18" s="7">
        <v>8</v>
      </c>
      <c r="B18" s="16">
        <v>5357.65</v>
      </c>
      <c r="C18" s="16">
        <f>595.82+1950.82+126.73+10158.39</f>
        <v>12831.759999999998</v>
      </c>
      <c r="D18" s="16">
        <v>1600</v>
      </c>
      <c r="E18" s="11" t="s">
        <v>121</v>
      </c>
      <c r="F18" s="16">
        <v>2000</v>
      </c>
      <c r="G18" s="16"/>
      <c r="H18" s="16"/>
      <c r="I18" s="7">
        <v>8</v>
      </c>
      <c r="J18" s="10"/>
      <c r="K18" s="48"/>
      <c r="L18" s="46"/>
    </row>
    <row r="19" spans="1:12" ht="12.6" customHeight="1" x14ac:dyDescent="0.2">
      <c r="A19" s="7">
        <v>9</v>
      </c>
      <c r="B19" s="16">
        <v>12506.9</v>
      </c>
      <c r="C19" s="16">
        <v>14905.38</v>
      </c>
      <c r="D19" s="16">
        <v>10000</v>
      </c>
      <c r="E19" s="11" t="s">
        <v>23</v>
      </c>
      <c r="F19" s="16">
        <v>10000</v>
      </c>
      <c r="G19" s="16"/>
      <c r="H19" s="16"/>
      <c r="I19" s="7">
        <v>9</v>
      </c>
      <c r="J19" s="10"/>
      <c r="K19" s="48"/>
    </row>
    <row r="20" spans="1:12" ht="12.6" customHeight="1" x14ac:dyDescent="0.2">
      <c r="A20" s="7">
        <v>10</v>
      </c>
      <c r="B20" s="13"/>
      <c r="C20" s="16"/>
      <c r="D20" s="16"/>
      <c r="E20" s="11" t="s">
        <v>122</v>
      </c>
      <c r="F20" s="13"/>
      <c r="G20" s="13"/>
      <c r="H20" s="13"/>
      <c r="I20" s="7">
        <v>10</v>
      </c>
      <c r="J20" s="10"/>
      <c r="K20" s="48"/>
    </row>
    <row r="21" spans="1:12" ht="12.6" customHeight="1" x14ac:dyDescent="0.2">
      <c r="A21" s="7">
        <v>11</v>
      </c>
      <c r="B21" s="13"/>
      <c r="C21" s="16"/>
      <c r="D21" s="13"/>
      <c r="E21" s="11" t="s">
        <v>123</v>
      </c>
      <c r="F21" s="13"/>
      <c r="G21" s="13"/>
      <c r="H21" s="13"/>
      <c r="I21" s="7">
        <v>11</v>
      </c>
      <c r="J21" s="10"/>
      <c r="K21" s="48"/>
    </row>
    <row r="22" spans="1:12" ht="12.6" customHeight="1" x14ac:dyDescent="0.2">
      <c r="A22" s="7">
        <v>12</v>
      </c>
      <c r="B22" s="16">
        <v>460.4</v>
      </c>
      <c r="C22" s="16">
        <v>2278.37</v>
      </c>
      <c r="D22" s="13"/>
      <c r="E22" s="11" t="s">
        <v>124</v>
      </c>
      <c r="F22" s="13">
        <v>500</v>
      </c>
      <c r="G22" s="13"/>
      <c r="H22" s="13"/>
      <c r="I22" s="7">
        <v>12</v>
      </c>
      <c r="J22" s="10"/>
      <c r="K22" s="48"/>
    </row>
    <row r="23" spans="1:12" ht="12.6" customHeight="1" x14ac:dyDescent="0.2">
      <c r="A23" s="7">
        <v>13</v>
      </c>
      <c r="B23" s="13"/>
      <c r="C23" s="16"/>
      <c r="D23" s="13"/>
      <c r="E23" s="11">
        <v>13</v>
      </c>
      <c r="F23" s="13"/>
      <c r="G23" s="13"/>
      <c r="H23" s="13"/>
      <c r="I23" s="7">
        <v>13</v>
      </c>
      <c r="J23" s="10"/>
      <c r="K23" s="48"/>
    </row>
    <row r="24" spans="1:12" ht="12.6" customHeight="1" x14ac:dyDescent="0.2">
      <c r="A24" s="7">
        <v>14</v>
      </c>
      <c r="B24" s="13"/>
      <c r="C24" s="16"/>
      <c r="D24" s="13"/>
      <c r="E24" s="11">
        <v>14</v>
      </c>
      <c r="F24" s="13"/>
      <c r="G24" s="13"/>
      <c r="H24" s="13"/>
      <c r="I24" s="7">
        <v>14</v>
      </c>
      <c r="J24" s="10"/>
      <c r="K24" s="48"/>
    </row>
    <row r="25" spans="1:12" ht="12.6" customHeight="1" x14ac:dyDescent="0.2">
      <c r="A25" s="7">
        <v>15</v>
      </c>
      <c r="B25" s="13"/>
      <c r="C25" s="16"/>
      <c r="D25" s="13"/>
      <c r="E25" s="11">
        <v>15</v>
      </c>
      <c r="F25" s="13"/>
      <c r="G25" s="13"/>
      <c r="H25" s="13"/>
      <c r="I25" s="7">
        <v>15</v>
      </c>
      <c r="J25" s="10"/>
      <c r="K25" s="48"/>
    </row>
    <row r="26" spans="1:12" ht="12.6" customHeight="1" x14ac:dyDescent="0.2">
      <c r="A26" s="7">
        <v>16</v>
      </c>
      <c r="B26" s="13"/>
      <c r="C26" s="16"/>
      <c r="D26" s="13"/>
      <c r="E26" s="11">
        <v>16</v>
      </c>
      <c r="F26" s="13"/>
      <c r="G26" s="13"/>
      <c r="H26" s="13"/>
      <c r="I26" s="7">
        <v>16</v>
      </c>
      <c r="J26" s="10"/>
      <c r="K26" s="48"/>
    </row>
    <row r="27" spans="1:12" ht="12.6" customHeight="1" x14ac:dyDescent="0.2">
      <c r="A27" s="7">
        <v>17</v>
      </c>
      <c r="B27" s="13"/>
      <c r="C27" s="16"/>
      <c r="D27" s="13"/>
      <c r="E27" s="11">
        <v>17</v>
      </c>
      <c r="F27" s="16"/>
      <c r="G27" s="13"/>
      <c r="H27" s="13"/>
      <c r="I27" s="7">
        <v>17</v>
      </c>
      <c r="J27" s="10"/>
      <c r="K27" s="48"/>
    </row>
    <row r="28" spans="1:12" ht="12.6" customHeight="1" x14ac:dyDescent="0.2">
      <c r="A28" s="7">
        <v>18</v>
      </c>
      <c r="B28" s="13"/>
      <c r="C28" s="16"/>
      <c r="D28" s="13"/>
      <c r="E28" s="11">
        <v>18</v>
      </c>
      <c r="F28" s="16"/>
      <c r="G28" s="13"/>
      <c r="H28" s="13"/>
      <c r="I28" s="7">
        <v>18</v>
      </c>
      <c r="J28" s="10"/>
      <c r="K28" s="48"/>
    </row>
    <row r="29" spans="1:12" ht="12.6" customHeight="1" x14ac:dyDescent="0.2">
      <c r="A29" s="7">
        <v>19</v>
      </c>
      <c r="B29" s="13"/>
      <c r="C29" s="16"/>
      <c r="D29" s="13"/>
      <c r="E29" s="11">
        <v>19</v>
      </c>
      <c r="F29" s="16"/>
      <c r="G29" s="13"/>
      <c r="H29" s="13"/>
      <c r="I29" s="7">
        <v>19</v>
      </c>
      <c r="J29" s="10"/>
      <c r="K29" s="48"/>
    </row>
    <row r="30" spans="1:12" ht="12.6" customHeight="1" x14ac:dyDescent="0.2">
      <c r="A30" s="7">
        <v>20</v>
      </c>
      <c r="B30" s="13"/>
      <c r="C30" s="16"/>
      <c r="D30" s="13"/>
      <c r="E30" s="11">
        <v>20</v>
      </c>
      <c r="F30" s="13"/>
      <c r="G30" s="13"/>
      <c r="H30" s="13"/>
      <c r="I30" s="7">
        <v>20</v>
      </c>
      <c r="J30" s="10"/>
      <c r="K30" s="48"/>
    </row>
    <row r="31" spans="1:12" ht="12.6" customHeight="1" x14ac:dyDescent="0.2">
      <c r="A31" s="7">
        <v>21</v>
      </c>
      <c r="B31" s="13"/>
      <c r="C31" s="16"/>
      <c r="D31" s="13"/>
      <c r="E31" s="11">
        <v>21</v>
      </c>
      <c r="F31" s="13"/>
      <c r="G31" s="13"/>
      <c r="H31" s="13"/>
      <c r="I31" s="7">
        <v>21</v>
      </c>
      <c r="J31" s="10"/>
      <c r="K31" s="48"/>
    </row>
    <row r="32" spans="1:12" ht="12.6" customHeight="1" x14ac:dyDescent="0.2">
      <c r="A32" s="7">
        <v>22</v>
      </c>
      <c r="B32" s="13"/>
      <c r="C32" s="16"/>
      <c r="D32" s="13"/>
      <c r="E32" s="11">
        <v>22</v>
      </c>
      <c r="F32" s="13"/>
      <c r="G32" s="13"/>
      <c r="H32" s="13"/>
      <c r="I32" s="7">
        <v>22</v>
      </c>
      <c r="J32" s="10"/>
      <c r="K32" s="48"/>
    </row>
    <row r="33" spans="1:11" ht="12.6" customHeight="1" x14ac:dyDescent="0.2">
      <c r="A33" s="7">
        <v>23</v>
      </c>
      <c r="B33" s="13"/>
      <c r="C33" s="16"/>
      <c r="D33" s="13"/>
      <c r="E33" s="11">
        <v>23</v>
      </c>
      <c r="F33" s="13"/>
      <c r="G33" s="13"/>
      <c r="H33" s="13"/>
      <c r="I33" s="7">
        <v>23</v>
      </c>
      <c r="J33" s="10"/>
      <c r="K33" s="48"/>
    </row>
    <row r="34" spans="1:11" ht="12.6" customHeight="1" x14ac:dyDescent="0.2">
      <c r="A34" s="7">
        <v>24</v>
      </c>
      <c r="B34" s="13"/>
      <c r="C34" s="16"/>
      <c r="D34" s="13"/>
      <c r="E34" s="11">
        <v>24</v>
      </c>
      <c r="F34" s="13"/>
      <c r="G34" s="13"/>
      <c r="H34" s="13"/>
      <c r="I34" s="7">
        <v>24</v>
      </c>
      <c r="J34" s="10"/>
      <c r="K34" s="48"/>
    </row>
    <row r="35" spans="1:11" ht="12.6" customHeight="1" x14ac:dyDescent="0.2">
      <c r="A35" s="7">
        <v>25</v>
      </c>
      <c r="B35" s="13"/>
      <c r="C35" s="16"/>
      <c r="D35" s="13"/>
      <c r="E35" s="11">
        <v>25</v>
      </c>
      <c r="F35" s="13"/>
      <c r="G35" s="13"/>
      <c r="H35" s="13"/>
      <c r="I35" s="7">
        <v>25</v>
      </c>
      <c r="J35" s="10"/>
      <c r="K35" s="48"/>
    </row>
    <row r="36" spans="1:11" ht="12.6" customHeight="1" x14ac:dyDescent="0.2">
      <c r="A36" s="7">
        <v>26</v>
      </c>
      <c r="B36" s="13"/>
      <c r="C36" s="16"/>
      <c r="D36" s="13"/>
      <c r="E36" s="11">
        <v>26</v>
      </c>
      <c r="F36" s="13"/>
      <c r="G36" s="13"/>
      <c r="H36" s="13"/>
      <c r="I36" s="7">
        <v>26</v>
      </c>
      <c r="J36" s="10"/>
      <c r="K36" s="48"/>
    </row>
    <row r="37" spans="1:11" ht="12.6" customHeight="1" x14ac:dyDescent="0.2">
      <c r="A37" s="7">
        <v>27</v>
      </c>
      <c r="B37" s="13"/>
      <c r="C37" s="16"/>
      <c r="D37" s="13"/>
      <c r="E37" s="11">
        <v>27</v>
      </c>
      <c r="F37" s="13"/>
      <c r="G37" s="13"/>
      <c r="H37" s="13"/>
      <c r="I37" s="7">
        <v>27</v>
      </c>
      <c r="J37" s="10"/>
      <c r="K37" s="48"/>
    </row>
    <row r="38" spans="1:11" ht="12.6" customHeight="1" x14ac:dyDescent="0.2">
      <c r="A38" s="7">
        <v>28</v>
      </c>
      <c r="B38" s="13"/>
      <c r="C38" s="16"/>
      <c r="D38" s="13"/>
      <c r="E38" s="11">
        <v>28</v>
      </c>
      <c r="F38" s="13"/>
      <c r="G38" s="13"/>
      <c r="H38" s="13"/>
      <c r="I38" s="7">
        <v>28</v>
      </c>
      <c r="J38" s="10"/>
      <c r="K38" s="48"/>
    </row>
    <row r="39" spans="1:11" ht="12.6" customHeight="1" x14ac:dyDescent="0.2">
      <c r="A39" s="7">
        <v>29</v>
      </c>
      <c r="B39" s="16">
        <f>SUM(B12:B37)</f>
        <v>210602.17999999996</v>
      </c>
      <c r="C39" s="16">
        <f>SUM(C11:C38)</f>
        <v>263008.43000000005</v>
      </c>
      <c r="D39" s="16">
        <v>177600</v>
      </c>
      <c r="E39" s="7" t="s">
        <v>9</v>
      </c>
      <c r="F39" s="16">
        <f>SUM(F11:F38)</f>
        <v>177500</v>
      </c>
      <c r="G39" s="16">
        <f>SUM(G11:G38)</f>
        <v>0</v>
      </c>
      <c r="H39" s="16">
        <f>SUM(H11:H38)</f>
        <v>0</v>
      </c>
      <c r="I39" s="7">
        <v>29</v>
      </c>
      <c r="J39" s="10"/>
      <c r="K39" s="48"/>
    </row>
    <row r="40" spans="1:11" ht="12.6" customHeight="1" x14ac:dyDescent="0.2">
      <c r="A40" s="7">
        <v>30</v>
      </c>
      <c r="B40" s="14"/>
      <c r="C40" s="14"/>
      <c r="D40" s="16">
        <v>122746</v>
      </c>
      <c r="E40" s="7" t="s">
        <v>18</v>
      </c>
      <c r="F40" s="16">
        <v>126000</v>
      </c>
      <c r="G40" s="16"/>
      <c r="H40" s="16"/>
      <c r="I40" s="7">
        <v>30</v>
      </c>
      <c r="J40" s="10"/>
      <c r="K40" s="48"/>
    </row>
    <row r="41" spans="1:11" ht="12.6" customHeight="1" x14ac:dyDescent="0.2">
      <c r="A41" s="7">
        <v>31</v>
      </c>
      <c r="B41" s="16">
        <v>125707</v>
      </c>
      <c r="C41" s="16">
        <v>122213.87</v>
      </c>
      <c r="D41" s="14"/>
      <c r="E41" s="7" t="s">
        <v>8</v>
      </c>
      <c r="F41" s="14"/>
      <c r="G41" s="14"/>
      <c r="H41" s="14"/>
      <c r="I41" s="7">
        <v>31</v>
      </c>
      <c r="J41" s="10"/>
      <c r="K41" s="48"/>
    </row>
    <row r="42" spans="1:11" ht="15.75" customHeight="1" x14ac:dyDescent="0.2">
      <c r="A42" s="7">
        <v>32</v>
      </c>
      <c r="B42" s="16">
        <f>B39+B41</f>
        <v>336309.17999999993</v>
      </c>
      <c r="C42" s="16">
        <f>C39+C41</f>
        <v>385222.30000000005</v>
      </c>
      <c r="D42" s="16">
        <v>300346</v>
      </c>
      <c r="E42" s="7" t="s">
        <v>14</v>
      </c>
      <c r="F42" s="16">
        <f>F39+F40</f>
        <v>303500</v>
      </c>
      <c r="G42" s="16">
        <f>G39+G40</f>
        <v>0</v>
      </c>
      <c r="H42" s="16">
        <f>H39+H40</f>
        <v>0</v>
      </c>
      <c r="I42" s="7">
        <v>32</v>
      </c>
      <c r="J42" s="10"/>
      <c r="K42" s="48"/>
    </row>
    <row r="43" spans="1:11" ht="24.75" customHeight="1" x14ac:dyDescent="0.25">
      <c r="E43" s="3" t="s">
        <v>19</v>
      </c>
    </row>
    <row r="44" spans="1:11" ht="12.95" customHeight="1" x14ac:dyDescent="0.2">
      <c r="B44" s="49">
        <f>+B42-'GF Admin'!B46-'GF Pool'!B42</f>
        <v>2.9999999940628186E-2</v>
      </c>
      <c r="C44" s="49">
        <f>+C42-'GF Admin'!C46-'GF Pool'!C42</f>
        <v>-0.16999999995459802</v>
      </c>
      <c r="D44" s="49">
        <f>+D42-'GF Admin'!D46-'GF Pool'!D42</f>
        <v>0</v>
      </c>
      <c r="F44" s="49">
        <f>+F42-'GF Admin'!F46-'GF Pool'!F42</f>
        <v>0</v>
      </c>
    </row>
    <row r="45" spans="1:11" ht="12.95" customHeight="1" x14ac:dyDescent="0.25"/>
    <row r="46" spans="1:11" ht="15" customHeight="1" x14ac:dyDescent="0.25">
      <c r="F46" s="49"/>
    </row>
    <row r="47" spans="1:11" ht="10.5" hidden="1" customHeight="1" x14ac:dyDescent="0.25"/>
    <row r="48" spans="1:11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10.5" hidden="1" customHeight="1" x14ac:dyDescent="0.25"/>
    <row r="55" ht="10.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61" ht="9.75" hidden="1" customHeight="1" x14ac:dyDescent="0.25"/>
    <row r="62" ht="9.75" hidden="1" customHeight="1" x14ac:dyDescent="0.25"/>
    <row r="2290" spans="3:6" ht="252.75" hidden="1" customHeight="1" x14ac:dyDescent="0.25"/>
    <row r="2291" spans="3:6" x14ac:dyDescent="0.25"/>
    <row r="2292" spans="3:6" x14ac:dyDescent="0.25">
      <c r="C2292" s="33"/>
      <c r="D2292" s="34"/>
      <c r="F2292" s="33"/>
    </row>
  </sheetData>
  <mergeCells count="20">
    <mergeCell ref="I6:I9"/>
    <mergeCell ref="A6:A9"/>
    <mergeCell ref="B8:B9"/>
    <mergeCell ref="F6:H6"/>
    <mergeCell ref="B6:D6"/>
    <mergeCell ref="B7:C7"/>
    <mergeCell ref="C8:C9"/>
    <mergeCell ref="D7:D9"/>
    <mergeCell ref="E6:E9"/>
    <mergeCell ref="F7:F9"/>
    <mergeCell ref="G7:G9"/>
    <mergeCell ref="H7:H9"/>
    <mergeCell ref="F5:H5"/>
    <mergeCell ref="F4:H4"/>
    <mergeCell ref="B2:C2"/>
    <mergeCell ref="B3:C3"/>
    <mergeCell ref="B4:C4"/>
    <mergeCell ref="B5:C5"/>
    <mergeCell ref="G3:H3"/>
    <mergeCell ref="G2:H2"/>
  </mergeCells>
  <phoneticPr fontId="0" type="noConversion"/>
  <pageMargins left="0.24" right="0.21" top="0.26" bottom="0.25" header="0" footer="0"/>
  <pageSetup orientation="landscape" r:id="rId1"/>
  <headerFooter alignWithMargins="0">
    <oddFooter>&amp;RPage _______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D92F-AAB3-4F30-B680-B564C37FC2D1}">
  <sheetPr>
    <tabColor rgb="FF92D050"/>
    <pageSetUpPr fitToPage="1"/>
  </sheetPr>
  <dimension ref="A1:J2290"/>
  <sheetViews>
    <sheetView zoomScaleNormal="100" workbookViewId="0">
      <selection activeCell="F24" sqref="F24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2.57031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69" t="s">
        <v>164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0</v>
      </c>
      <c r="C11" s="16">
        <v>0</v>
      </c>
      <c r="D11" s="16">
        <v>0</v>
      </c>
      <c r="E11" s="36" t="s">
        <v>67</v>
      </c>
      <c r="F11" s="16">
        <v>0</v>
      </c>
      <c r="G11" s="16">
        <v>0</v>
      </c>
      <c r="H11" s="16">
        <v>0</v>
      </c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0</v>
      </c>
      <c r="C15" s="16">
        <v>0</v>
      </c>
      <c r="D15" s="16">
        <v>0</v>
      </c>
      <c r="E15" s="11" t="s">
        <v>84</v>
      </c>
      <c r="F15" s="16">
        <v>0</v>
      </c>
      <c r="G15" s="16">
        <v>0</v>
      </c>
      <c r="H15" s="16">
        <v>0</v>
      </c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 t="s">
        <v>93</v>
      </c>
      <c r="F16" s="16">
        <v>150000</v>
      </c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v>0</v>
      </c>
      <c r="C18" s="16">
        <v>0</v>
      </c>
      <c r="D18" s="16">
        <v>0</v>
      </c>
      <c r="E18" s="11" t="s">
        <v>71</v>
      </c>
      <c r="F18" s="16">
        <f>SUM(F10:F17)</f>
        <v>150000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8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v>0</v>
      </c>
      <c r="C21" s="16">
        <v>0</v>
      </c>
      <c r="D21" s="16">
        <v>0</v>
      </c>
      <c r="E21" s="11" t="s">
        <v>74</v>
      </c>
      <c r="F21" s="16">
        <f>SUM(F18:F20)</f>
        <v>150000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6">
        <v>0</v>
      </c>
      <c r="C23" s="16">
        <v>0</v>
      </c>
      <c r="D23" s="16">
        <v>0</v>
      </c>
      <c r="E23" s="11" t="s">
        <v>76</v>
      </c>
      <c r="F23" s="16">
        <f>150000-90700-500</f>
        <v>58800</v>
      </c>
      <c r="G23" s="16">
        <v>0</v>
      </c>
      <c r="H23" s="16">
        <v>0</v>
      </c>
      <c r="I23" s="7">
        <v>1</v>
      </c>
      <c r="J23" s="58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77</v>
      </c>
      <c r="F24" s="16">
        <v>50000</v>
      </c>
      <c r="G24" s="13">
        <v>0</v>
      </c>
      <c r="H24" s="13">
        <v>0</v>
      </c>
      <c r="I24" s="7">
        <v>2</v>
      </c>
      <c r="J24" s="58"/>
    </row>
    <row r="25" spans="1:10" ht="12.6" customHeight="1" x14ac:dyDescent="0.2">
      <c r="A25" s="7">
        <v>3</v>
      </c>
      <c r="B25" s="16"/>
      <c r="C25" s="16"/>
      <c r="D25" s="16"/>
      <c r="E25" s="11" t="s">
        <v>178</v>
      </c>
      <c r="F25" s="16">
        <f>23500+5400+6800</f>
        <v>35700</v>
      </c>
      <c r="G25" s="13"/>
      <c r="H25" s="13"/>
      <c r="I25" s="7">
        <v>3</v>
      </c>
      <c r="J25" s="58"/>
    </row>
    <row r="26" spans="1:10" ht="12.6" customHeight="1" x14ac:dyDescent="0.2">
      <c r="A26" s="7">
        <v>4</v>
      </c>
      <c r="B26" s="16"/>
      <c r="C26" s="16"/>
      <c r="D26" s="16"/>
      <c r="E26" s="11" t="s">
        <v>179</v>
      </c>
      <c r="F26" s="16">
        <v>5500</v>
      </c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6"/>
      <c r="C27" s="16"/>
      <c r="D27" s="16"/>
      <c r="E27" s="11">
        <v>5</v>
      </c>
      <c r="F27" s="13"/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6"/>
      <c r="C28" s="16"/>
      <c r="D28" s="16"/>
      <c r="E28" s="11">
        <v>6</v>
      </c>
      <c r="F28" s="13"/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6"/>
      <c r="C29" s="16"/>
      <c r="D29" s="16"/>
      <c r="E29" s="11">
        <v>7</v>
      </c>
      <c r="F29" s="13"/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6"/>
      <c r="C34" s="16"/>
      <c r="D34" s="16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6"/>
      <c r="C35" s="16"/>
      <c r="D35" s="16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6"/>
      <c r="C36" s="16"/>
      <c r="D36" s="16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v>0</v>
      </c>
      <c r="C37" s="16">
        <v>0</v>
      </c>
      <c r="D37" s="14">
        <v>0</v>
      </c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8"/>
    </row>
    <row r="39" spans="1:10" ht="21.75" customHeight="1" x14ac:dyDescent="0.2">
      <c r="A39" s="7">
        <v>17</v>
      </c>
      <c r="B39" s="16">
        <v>0</v>
      </c>
      <c r="C39" s="16">
        <v>0</v>
      </c>
      <c r="D39" s="16">
        <v>0</v>
      </c>
      <c r="E39" s="11" t="s">
        <v>80</v>
      </c>
      <c r="F39" s="16">
        <f>SUM(F23:F38)</f>
        <v>150000</v>
      </c>
      <c r="G39" s="16">
        <f>SUM(G23:G38)</f>
        <v>0</v>
      </c>
      <c r="H39" s="16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</row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  <mergeCell ref="A4:B4"/>
    <mergeCell ref="F4:H4"/>
    <mergeCell ref="A5:A8"/>
    <mergeCell ref="B5:D5"/>
    <mergeCell ref="E5:E8"/>
    <mergeCell ref="F5:H5"/>
    <mergeCell ref="A1:B1"/>
    <mergeCell ref="G1:H1"/>
    <mergeCell ref="A2:B2"/>
    <mergeCell ref="G2:H2"/>
    <mergeCell ref="A3:B3"/>
    <mergeCell ref="G3:H3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B1F8-7F6F-475E-95C7-B4A7A556813A}">
  <sheetPr>
    <tabColor rgb="FF92D050"/>
    <pageSetUpPr fitToPage="1"/>
  </sheetPr>
  <dimension ref="A1:J2290"/>
  <sheetViews>
    <sheetView zoomScaleNormal="100" workbookViewId="0">
      <selection activeCell="H36" sqref="H36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2.57031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69" t="s">
        <v>166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0</v>
      </c>
      <c r="C11" s="16">
        <v>0</v>
      </c>
      <c r="D11" s="16">
        <v>0</v>
      </c>
      <c r="E11" s="36" t="s">
        <v>67</v>
      </c>
      <c r="F11" s="16">
        <v>0</v>
      </c>
      <c r="G11" s="16">
        <v>0</v>
      </c>
      <c r="H11" s="16">
        <v>0</v>
      </c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0</v>
      </c>
      <c r="C15" s="16">
        <v>0</v>
      </c>
      <c r="D15" s="16">
        <v>0</v>
      </c>
      <c r="E15" s="11" t="s">
        <v>84</v>
      </c>
      <c r="F15" s="16">
        <f>1372+7825</f>
        <v>9197</v>
      </c>
      <c r="G15" s="16">
        <v>0</v>
      </c>
      <c r="H15" s="16">
        <v>0</v>
      </c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 t="s">
        <v>167</v>
      </c>
      <c r="F16" s="16">
        <v>4500</v>
      </c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 t="s">
        <v>168</v>
      </c>
      <c r="F17" s="16">
        <v>3238</v>
      </c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v>0</v>
      </c>
      <c r="C18" s="16">
        <v>0</v>
      </c>
      <c r="D18" s="16">
        <v>0</v>
      </c>
      <c r="E18" s="11" t="s">
        <v>71</v>
      </c>
      <c r="F18" s="16">
        <f>SUM(F10:F17)</f>
        <v>16935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8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v>0</v>
      </c>
      <c r="C21" s="16">
        <v>0</v>
      </c>
      <c r="D21" s="16">
        <v>0</v>
      </c>
      <c r="E21" s="11" t="s">
        <v>74</v>
      </c>
      <c r="F21" s="16">
        <f>SUM(F18:F20)</f>
        <v>16935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6">
        <v>0</v>
      </c>
      <c r="C23" s="16">
        <v>0</v>
      </c>
      <c r="D23" s="16">
        <v>0</v>
      </c>
      <c r="E23" s="11" t="s">
        <v>169</v>
      </c>
      <c r="F23" s="16">
        <v>550</v>
      </c>
      <c r="G23" s="16">
        <v>0</v>
      </c>
      <c r="H23" s="16">
        <v>0</v>
      </c>
      <c r="I23" s="7">
        <v>1</v>
      </c>
      <c r="J23" s="58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170</v>
      </c>
      <c r="F24" s="16">
        <v>3500</v>
      </c>
      <c r="G24" s="13">
        <v>0</v>
      </c>
      <c r="H24" s="13">
        <v>0</v>
      </c>
      <c r="I24" s="7">
        <v>2</v>
      </c>
      <c r="J24" s="58"/>
    </row>
    <row r="25" spans="1:10" ht="12.6" customHeight="1" x14ac:dyDescent="0.2">
      <c r="A25" s="7">
        <v>3</v>
      </c>
      <c r="B25" s="16"/>
      <c r="C25" s="16"/>
      <c r="D25" s="16"/>
      <c r="E25" s="11" t="s">
        <v>171</v>
      </c>
      <c r="F25" s="16">
        <v>3600</v>
      </c>
      <c r="G25" s="13"/>
      <c r="H25" s="13"/>
      <c r="I25" s="7">
        <v>3</v>
      </c>
      <c r="J25" s="58"/>
    </row>
    <row r="26" spans="1:10" ht="12.6" customHeight="1" x14ac:dyDescent="0.2">
      <c r="A26" s="7">
        <v>4</v>
      </c>
      <c r="B26" s="16"/>
      <c r="C26" s="16"/>
      <c r="D26" s="16"/>
      <c r="E26" s="11" t="s">
        <v>172</v>
      </c>
      <c r="F26" s="16">
        <f>600+1600</f>
        <v>2200</v>
      </c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6"/>
      <c r="C27" s="16"/>
      <c r="D27" s="16"/>
      <c r="E27" s="11" t="s">
        <v>173</v>
      </c>
      <c r="F27" s="16">
        <v>3290</v>
      </c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6"/>
      <c r="C28" s="16"/>
      <c r="D28" s="16"/>
      <c r="E28" s="11" t="s">
        <v>174</v>
      </c>
      <c r="F28" s="16">
        <v>2295</v>
      </c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6"/>
      <c r="C29" s="16"/>
      <c r="D29" s="16"/>
      <c r="E29" s="11" t="s">
        <v>175</v>
      </c>
      <c r="F29" s="16">
        <v>1500</v>
      </c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6"/>
      <c r="C34" s="16"/>
      <c r="D34" s="16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6"/>
      <c r="C35" s="16"/>
      <c r="D35" s="16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6"/>
      <c r="C36" s="16"/>
      <c r="D36" s="16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v>0</v>
      </c>
      <c r="C37" s="16">
        <v>0</v>
      </c>
      <c r="D37" s="14">
        <v>0</v>
      </c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8"/>
    </row>
    <row r="39" spans="1:10" ht="21.75" customHeight="1" x14ac:dyDescent="0.2">
      <c r="A39" s="7">
        <v>17</v>
      </c>
      <c r="B39" s="16">
        <v>0</v>
      </c>
      <c r="C39" s="16">
        <v>0</v>
      </c>
      <c r="D39" s="16">
        <v>0</v>
      </c>
      <c r="E39" s="11" t="s">
        <v>80</v>
      </c>
      <c r="F39" s="16">
        <f>SUM(F23:F38)</f>
        <v>16935</v>
      </c>
      <c r="G39" s="16">
        <f>SUM(G23:G38)</f>
        <v>0</v>
      </c>
      <c r="H39" s="16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</row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  <mergeCell ref="A4:B4"/>
    <mergeCell ref="F4:H4"/>
    <mergeCell ref="A5:A8"/>
    <mergeCell ref="B5:D5"/>
    <mergeCell ref="E5:E8"/>
    <mergeCell ref="F5:H5"/>
    <mergeCell ref="A1:B1"/>
    <mergeCell ref="G1:H1"/>
    <mergeCell ref="A2:B2"/>
    <mergeCell ref="G2:H2"/>
    <mergeCell ref="A3:B3"/>
    <mergeCell ref="G3:H3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8833-F6F8-4652-80B4-B0DE66068919}">
  <sheetPr>
    <tabColor rgb="FF92D050"/>
    <pageSetUpPr fitToPage="1"/>
  </sheetPr>
  <dimension ref="A1:J2290"/>
  <sheetViews>
    <sheetView zoomScaleNormal="100" workbookViewId="0">
      <selection activeCell="J22" sqref="J22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" customWidth="1"/>
    <col min="10" max="10" width="12.5703125" hidden="1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69" t="s">
        <v>165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0</v>
      </c>
      <c r="C11" s="16">
        <v>0</v>
      </c>
      <c r="D11" s="16">
        <v>0</v>
      </c>
      <c r="E11" s="36" t="s">
        <v>67</v>
      </c>
      <c r="F11" s="16">
        <v>0</v>
      </c>
      <c r="G11" s="16">
        <v>0</v>
      </c>
      <c r="H11" s="16">
        <v>0</v>
      </c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6">
        <v>16000</v>
      </c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0</v>
      </c>
      <c r="C15" s="16">
        <v>0</v>
      </c>
      <c r="D15" s="16">
        <v>0</v>
      </c>
      <c r="E15" s="11" t="s">
        <v>84</v>
      </c>
      <c r="F15" s="16">
        <v>0</v>
      </c>
      <c r="G15" s="16">
        <v>0</v>
      </c>
      <c r="H15" s="16">
        <v>0</v>
      </c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 t="s">
        <v>93</v>
      </c>
      <c r="F16" s="16">
        <v>64000</v>
      </c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v>0</v>
      </c>
      <c r="C18" s="16">
        <v>0</v>
      </c>
      <c r="D18" s="16">
        <v>0</v>
      </c>
      <c r="E18" s="11" t="s">
        <v>71</v>
      </c>
      <c r="F18" s="16">
        <f>SUM(F10:F17)</f>
        <v>80000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8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v>0</v>
      </c>
      <c r="C21" s="16">
        <v>0</v>
      </c>
      <c r="D21" s="16">
        <v>0</v>
      </c>
      <c r="E21" s="11" t="s">
        <v>74</v>
      </c>
      <c r="F21" s="16">
        <f>SUM(F18:F20)</f>
        <v>80000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6">
        <v>0</v>
      </c>
      <c r="C23" s="16">
        <v>0</v>
      </c>
      <c r="D23" s="16">
        <v>0</v>
      </c>
      <c r="E23" s="11" t="s">
        <v>76</v>
      </c>
      <c r="F23" s="16">
        <v>10000</v>
      </c>
      <c r="G23" s="16">
        <v>0</v>
      </c>
      <c r="H23" s="16">
        <v>0</v>
      </c>
      <c r="I23" s="7">
        <v>1</v>
      </c>
      <c r="J23" s="58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77</v>
      </c>
      <c r="F24" s="16">
        <v>70000</v>
      </c>
      <c r="G24" s="13">
        <v>0</v>
      </c>
      <c r="H24" s="13">
        <v>0</v>
      </c>
      <c r="I24" s="7">
        <v>2</v>
      </c>
      <c r="J24" s="58"/>
    </row>
    <row r="25" spans="1:10" ht="12.6" customHeight="1" x14ac:dyDescent="0.2">
      <c r="A25" s="7">
        <v>3</v>
      </c>
      <c r="B25" s="16"/>
      <c r="C25" s="16"/>
      <c r="D25" s="16"/>
      <c r="E25" s="11">
        <v>3</v>
      </c>
      <c r="F25" s="13"/>
      <c r="G25" s="13"/>
      <c r="H25" s="13"/>
      <c r="I25" s="7">
        <v>3</v>
      </c>
      <c r="J25" s="58"/>
    </row>
    <row r="26" spans="1:10" ht="12.6" customHeight="1" x14ac:dyDescent="0.2">
      <c r="A26" s="7">
        <v>4</v>
      </c>
      <c r="B26" s="16"/>
      <c r="C26" s="16"/>
      <c r="D26" s="16"/>
      <c r="E26" s="11">
        <v>4</v>
      </c>
      <c r="F26" s="13"/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6"/>
      <c r="C27" s="16"/>
      <c r="D27" s="16"/>
      <c r="E27" s="11">
        <v>5</v>
      </c>
      <c r="F27" s="13"/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6"/>
      <c r="C28" s="16"/>
      <c r="D28" s="16"/>
      <c r="E28" s="11">
        <v>6</v>
      </c>
      <c r="F28" s="13"/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6"/>
      <c r="C29" s="16"/>
      <c r="D29" s="16"/>
      <c r="E29" s="11">
        <v>7</v>
      </c>
      <c r="F29" s="13"/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6"/>
      <c r="C34" s="16"/>
      <c r="D34" s="16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6"/>
      <c r="C35" s="16"/>
      <c r="D35" s="16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6"/>
      <c r="C36" s="16"/>
      <c r="D36" s="16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v>0</v>
      </c>
      <c r="C37" s="16">
        <v>0</v>
      </c>
      <c r="D37" s="14">
        <v>0</v>
      </c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8"/>
    </row>
    <row r="39" spans="1:10" ht="21.75" customHeight="1" x14ac:dyDescent="0.2">
      <c r="A39" s="7">
        <v>17</v>
      </c>
      <c r="B39" s="16">
        <v>0</v>
      </c>
      <c r="C39" s="16">
        <v>0</v>
      </c>
      <c r="D39" s="16">
        <v>0</v>
      </c>
      <c r="E39" s="11" t="s">
        <v>80</v>
      </c>
      <c r="F39" s="16">
        <f>SUM(F23:F38)</f>
        <v>80000</v>
      </c>
      <c r="G39" s="16">
        <f>SUM(G23:G38)</f>
        <v>0</v>
      </c>
      <c r="H39" s="16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</row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  <mergeCell ref="A4:B4"/>
    <mergeCell ref="F4:H4"/>
    <mergeCell ref="A5:A8"/>
    <mergeCell ref="B5:D5"/>
    <mergeCell ref="E5:E8"/>
    <mergeCell ref="F5:H5"/>
    <mergeCell ref="A1:B1"/>
    <mergeCell ref="G1:H1"/>
    <mergeCell ref="A2:B2"/>
    <mergeCell ref="G2:H2"/>
    <mergeCell ref="A3:B3"/>
    <mergeCell ref="G3:H3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D86F-1001-4899-8023-F7BF8F6E1A50}">
  <sheetPr>
    <tabColor rgb="FF92D050"/>
    <pageSetUpPr fitToPage="1"/>
  </sheetPr>
  <dimension ref="A1:J2290"/>
  <sheetViews>
    <sheetView zoomScaleNormal="100" workbookViewId="0">
      <selection activeCell="F6" sqref="F6:F8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35" t="s">
        <v>88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11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118"/>
      <c r="J6" s="118"/>
    </row>
    <row r="7" spans="1:10" ht="15.75" customHeight="1" x14ac:dyDescent="0.2">
      <c r="A7" s="81"/>
      <c r="B7" s="92" t="s">
        <v>158</v>
      </c>
      <c r="C7" s="92" t="s">
        <v>154</v>
      </c>
      <c r="D7" s="123"/>
      <c r="E7" s="96"/>
      <c r="F7" s="93"/>
      <c r="G7" s="96"/>
      <c r="H7" s="93"/>
      <c r="I7" s="11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11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55" t="s">
        <v>16</v>
      </c>
      <c r="J9" s="63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50">
        <v>1</v>
      </c>
      <c r="J10" s="63"/>
    </row>
    <row r="11" spans="1:10" ht="12.6" customHeight="1" x14ac:dyDescent="0.2">
      <c r="A11" s="7">
        <v>2</v>
      </c>
      <c r="B11" s="16">
        <v>519</v>
      </c>
      <c r="C11" s="16">
        <v>0</v>
      </c>
      <c r="D11" s="16">
        <v>0</v>
      </c>
      <c r="E11" s="36" t="s">
        <v>67</v>
      </c>
      <c r="F11" s="16">
        <v>0</v>
      </c>
      <c r="G11" s="16">
        <v>0</v>
      </c>
      <c r="H11" s="16">
        <v>0</v>
      </c>
      <c r="I11" s="50">
        <v>2</v>
      </c>
      <c r="J11" s="63"/>
    </row>
    <row r="12" spans="1:10" ht="12.6" customHeight="1" x14ac:dyDescent="0.2">
      <c r="A12" s="7">
        <v>3</v>
      </c>
      <c r="B12" s="13"/>
      <c r="C12" s="13"/>
      <c r="D12" s="13"/>
      <c r="E12" s="36" t="s">
        <v>68</v>
      </c>
      <c r="F12" s="13"/>
      <c r="G12" s="13"/>
      <c r="H12" s="13"/>
      <c r="I12" s="50">
        <v>3</v>
      </c>
      <c r="J12" s="63"/>
    </row>
    <row r="13" spans="1:10" ht="12.6" customHeight="1" x14ac:dyDescent="0.2">
      <c r="A13" s="7">
        <v>4</v>
      </c>
      <c r="B13" s="13"/>
      <c r="C13" s="13"/>
      <c r="D13" s="13"/>
      <c r="E13" s="11" t="s">
        <v>69</v>
      </c>
      <c r="F13" s="13"/>
      <c r="G13" s="13"/>
      <c r="H13" s="13"/>
      <c r="I13" s="50">
        <v>4</v>
      </c>
      <c r="J13" s="63"/>
    </row>
    <row r="14" spans="1:10" ht="12.6" customHeight="1" x14ac:dyDescent="0.2">
      <c r="A14" s="7">
        <v>5</v>
      </c>
      <c r="B14" s="13">
        <v>0</v>
      </c>
      <c r="C14" s="13">
        <v>0</v>
      </c>
      <c r="D14" s="13">
        <v>0</v>
      </c>
      <c r="E14" s="11" t="s">
        <v>89</v>
      </c>
      <c r="F14" s="13"/>
      <c r="G14" s="13"/>
      <c r="H14" s="13"/>
      <c r="I14" s="50">
        <v>5</v>
      </c>
      <c r="J14" s="63"/>
    </row>
    <row r="15" spans="1:10" ht="12.6" customHeight="1" x14ac:dyDescent="0.2">
      <c r="A15" s="7">
        <v>6</v>
      </c>
      <c r="B15" s="16">
        <v>0</v>
      </c>
      <c r="C15" s="16">
        <v>0</v>
      </c>
      <c r="D15" s="16">
        <v>0</v>
      </c>
      <c r="E15" s="11" t="s">
        <v>84</v>
      </c>
      <c r="F15" s="16">
        <v>0</v>
      </c>
      <c r="G15" s="16">
        <v>0</v>
      </c>
      <c r="H15" s="16">
        <v>0</v>
      </c>
      <c r="I15" s="50">
        <v>6</v>
      </c>
      <c r="J15" s="63"/>
    </row>
    <row r="16" spans="1:10" ht="12.6" customHeight="1" x14ac:dyDescent="0.2">
      <c r="A16" s="7">
        <v>7</v>
      </c>
      <c r="B16" s="13"/>
      <c r="C16" s="13"/>
      <c r="D16" s="13"/>
      <c r="E16" s="11">
        <v>7</v>
      </c>
      <c r="F16" s="13"/>
      <c r="G16" s="13"/>
      <c r="H16" s="13"/>
      <c r="I16" s="50">
        <v>7</v>
      </c>
      <c r="J16" s="63"/>
    </row>
    <row r="17" spans="1:10" ht="12.6" customHeight="1" x14ac:dyDescent="0.2">
      <c r="A17" s="7">
        <v>8</v>
      </c>
      <c r="B17" s="13"/>
      <c r="C17" s="13"/>
      <c r="D17" s="13"/>
      <c r="E17" s="11">
        <v>8</v>
      </c>
      <c r="F17" s="13"/>
      <c r="G17" s="13"/>
      <c r="H17" s="13"/>
      <c r="I17" s="50">
        <v>8</v>
      </c>
      <c r="J17" s="63"/>
    </row>
    <row r="18" spans="1:10" ht="12.6" customHeight="1" x14ac:dyDescent="0.2">
      <c r="A18" s="7">
        <v>9</v>
      </c>
      <c r="B18" s="13">
        <f>SUM(B10:B17)</f>
        <v>519</v>
      </c>
      <c r="C18" s="16">
        <f>SUM(C10:C17)</f>
        <v>0</v>
      </c>
      <c r="D18" s="16">
        <f>SUM(D10:D17)</f>
        <v>0</v>
      </c>
      <c r="E18" s="11" t="s">
        <v>71</v>
      </c>
      <c r="F18" s="13">
        <f>SUM(F10:F17)</f>
        <v>0</v>
      </c>
      <c r="G18" s="13">
        <f>SUM(G10:G17)</f>
        <v>0</v>
      </c>
      <c r="H18" s="13">
        <f>SUM(H10:H17)</f>
        <v>0</v>
      </c>
      <c r="I18" s="50">
        <v>9</v>
      </c>
      <c r="J18" s="63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50">
        <v>10</v>
      </c>
      <c r="J19" s="63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50">
        <v>11</v>
      </c>
      <c r="J20" s="63"/>
    </row>
    <row r="21" spans="1:10" ht="21.75" customHeight="1" x14ac:dyDescent="0.2">
      <c r="A21" s="7">
        <v>12</v>
      </c>
      <c r="B21" s="16">
        <f>SUM(B18:B20)</f>
        <v>519</v>
      </c>
      <c r="C21" s="16">
        <f>SUM(C18:C20)</f>
        <v>0</v>
      </c>
      <c r="D21" s="16">
        <f>SUM(D18:D20)</f>
        <v>0</v>
      </c>
      <c r="E21" s="11" t="s">
        <v>74</v>
      </c>
      <c r="F21" s="13">
        <f>SUM(F18:F20)</f>
        <v>0</v>
      </c>
      <c r="G21" s="13">
        <f>SUM(G18:G20)</f>
        <v>0</v>
      </c>
      <c r="H21" s="13">
        <f>SUM(H18:H20)</f>
        <v>0</v>
      </c>
      <c r="I21" s="50">
        <v>12</v>
      </c>
      <c r="J21" s="63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55" t="s">
        <v>16</v>
      </c>
      <c r="J22" s="63"/>
    </row>
    <row r="23" spans="1:10" ht="12.6" customHeight="1" x14ac:dyDescent="0.2">
      <c r="A23" s="7">
        <v>1</v>
      </c>
      <c r="B23" s="13">
        <v>519</v>
      </c>
      <c r="C23" s="16">
        <v>0</v>
      </c>
      <c r="D23" s="16">
        <v>0</v>
      </c>
      <c r="E23" s="11" t="s">
        <v>76</v>
      </c>
      <c r="F23" s="16">
        <v>0</v>
      </c>
      <c r="G23" s="16">
        <v>0</v>
      </c>
      <c r="H23" s="16">
        <v>0</v>
      </c>
      <c r="I23" s="50">
        <v>1</v>
      </c>
      <c r="J23" s="63"/>
    </row>
    <row r="24" spans="1:10" ht="12.6" customHeight="1" x14ac:dyDescent="0.2">
      <c r="A24" s="7">
        <v>2</v>
      </c>
      <c r="B24" s="13">
        <v>0</v>
      </c>
      <c r="C24" s="13">
        <v>0</v>
      </c>
      <c r="D24" s="13">
        <v>0</v>
      </c>
      <c r="E24" s="11" t="s">
        <v>77</v>
      </c>
      <c r="F24" s="13">
        <v>0</v>
      </c>
      <c r="G24" s="13">
        <v>0</v>
      </c>
      <c r="H24" s="13">
        <v>0</v>
      </c>
      <c r="I24" s="50">
        <v>2</v>
      </c>
      <c r="J24" s="63"/>
    </row>
    <row r="25" spans="1:10" ht="12.6" customHeight="1" x14ac:dyDescent="0.2">
      <c r="A25" s="7">
        <v>3</v>
      </c>
      <c r="B25" s="13"/>
      <c r="C25" s="13"/>
      <c r="D25" s="13"/>
      <c r="E25" s="11">
        <v>3</v>
      </c>
      <c r="F25" s="13"/>
      <c r="G25" s="13"/>
      <c r="H25" s="13"/>
      <c r="I25" s="50">
        <v>3</v>
      </c>
      <c r="J25" s="63"/>
    </row>
    <row r="26" spans="1:10" ht="12.6" customHeight="1" x14ac:dyDescent="0.2">
      <c r="A26" s="7">
        <v>4</v>
      </c>
      <c r="B26" s="13"/>
      <c r="C26" s="13"/>
      <c r="D26" s="13"/>
      <c r="E26" s="11">
        <v>4</v>
      </c>
      <c r="F26" s="13"/>
      <c r="G26" s="13"/>
      <c r="H26" s="13"/>
      <c r="I26" s="50">
        <v>4</v>
      </c>
      <c r="J26" s="63"/>
    </row>
    <row r="27" spans="1:10" ht="12.6" customHeight="1" x14ac:dyDescent="0.2">
      <c r="A27" s="7">
        <v>5</v>
      </c>
      <c r="B27" s="13"/>
      <c r="C27" s="13"/>
      <c r="D27" s="13"/>
      <c r="E27" s="11">
        <v>5</v>
      </c>
      <c r="F27" s="13"/>
      <c r="G27" s="13"/>
      <c r="H27" s="13"/>
      <c r="I27" s="50">
        <v>5</v>
      </c>
      <c r="J27" s="63"/>
    </row>
    <row r="28" spans="1:10" ht="12.6" customHeight="1" x14ac:dyDescent="0.2">
      <c r="A28" s="7">
        <v>6</v>
      </c>
      <c r="B28" s="13"/>
      <c r="C28" s="13"/>
      <c r="D28" s="13"/>
      <c r="E28" s="11">
        <v>6</v>
      </c>
      <c r="F28" s="13"/>
      <c r="G28" s="13"/>
      <c r="H28" s="13"/>
      <c r="I28" s="50">
        <v>6</v>
      </c>
      <c r="J28" s="63"/>
    </row>
    <row r="29" spans="1:10" ht="12.6" customHeight="1" x14ac:dyDescent="0.2">
      <c r="A29" s="7">
        <v>7</v>
      </c>
      <c r="B29" s="13"/>
      <c r="C29" s="13"/>
      <c r="D29" s="13"/>
      <c r="E29" s="11">
        <v>7</v>
      </c>
      <c r="F29" s="13"/>
      <c r="G29" s="13"/>
      <c r="H29" s="13"/>
      <c r="I29" s="50">
        <v>7</v>
      </c>
      <c r="J29" s="63"/>
    </row>
    <row r="30" spans="1:10" ht="12.6" customHeight="1" x14ac:dyDescent="0.2">
      <c r="A30" s="7">
        <v>8</v>
      </c>
      <c r="B30" s="13"/>
      <c r="C30" s="13"/>
      <c r="D30" s="13"/>
      <c r="E30" s="11">
        <v>8</v>
      </c>
      <c r="F30" s="13"/>
      <c r="G30" s="13"/>
      <c r="H30" s="13"/>
      <c r="I30" s="50">
        <v>8</v>
      </c>
      <c r="J30" s="63"/>
    </row>
    <row r="31" spans="1:10" ht="12.6" customHeight="1" x14ac:dyDescent="0.2">
      <c r="A31" s="7">
        <v>9</v>
      </c>
      <c r="B31" s="13"/>
      <c r="C31" s="13"/>
      <c r="D31" s="13"/>
      <c r="E31" s="11">
        <v>9</v>
      </c>
      <c r="F31" s="13"/>
      <c r="G31" s="13"/>
      <c r="H31" s="13"/>
      <c r="I31" s="50">
        <v>9</v>
      </c>
      <c r="J31" s="63"/>
    </row>
    <row r="32" spans="1:10" ht="12.6" customHeight="1" x14ac:dyDescent="0.2">
      <c r="A32" s="7">
        <v>10</v>
      </c>
      <c r="B32" s="13"/>
      <c r="C32" s="13"/>
      <c r="D32" s="13"/>
      <c r="E32" s="11">
        <v>10</v>
      </c>
      <c r="F32" s="13"/>
      <c r="G32" s="13"/>
      <c r="H32" s="13"/>
      <c r="I32" s="50">
        <v>10</v>
      </c>
      <c r="J32" s="63"/>
    </row>
    <row r="33" spans="1:10" ht="12.6" customHeight="1" x14ac:dyDescent="0.2">
      <c r="A33" s="7">
        <v>11</v>
      </c>
      <c r="B33" s="13"/>
      <c r="C33" s="13"/>
      <c r="D33" s="13"/>
      <c r="E33" s="11">
        <v>11</v>
      </c>
      <c r="F33" s="13"/>
      <c r="G33" s="13"/>
      <c r="H33" s="13"/>
      <c r="I33" s="50">
        <v>11</v>
      </c>
      <c r="J33" s="63"/>
    </row>
    <row r="34" spans="1:10" ht="12.6" customHeight="1" x14ac:dyDescent="0.2">
      <c r="A34" s="7">
        <v>12</v>
      </c>
      <c r="B34" s="13"/>
      <c r="C34" s="13"/>
      <c r="D34" s="13"/>
      <c r="E34" s="11">
        <v>12</v>
      </c>
      <c r="F34" s="13"/>
      <c r="G34" s="13"/>
      <c r="H34" s="13"/>
      <c r="I34" s="50">
        <v>12</v>
      </c>
      <c r="J34" s="63"/>
    </row>
    <row r="35" spans="1:10" ht="12.6" customHeight="1" x14ac:dyDescent="0.2">
      <c r="A35" s="7">
        <v>13</v>
      </c>
      <c r="B35" s="13"/>
      <c r="C35" s="13"/>
      <c r="D35" s="13"/>
      <c r="E35" s="11">
        <v>13</v>
      </c>
      <c r="F35" s="13"/>
      <c r="G35" s="13"/>
      <c r="H35" s="13"/>
      <c r="I35" s="50">
        <v>13</v>
      </c>
      <c r="J35" s="63"/>
    </row>
    <row r="36" spans="1:10" ht="12.6" customHeight="1" x14ac:dyDescent="0.2">
      <c r="A36" s="7">
        <v>14</v>
      </c>
      <c r="B36" s="13"/>
      <c r="C36" s="13"/>
      <c r="D36" s="13"/>
      <c r="E36" s="11">
        <v>14</v>
      </c>
      <c r="F36" s="13"/>
      <c r="G36" s="13"/>
      <c r="H36" s="13"/>
      <c r="I36" s="50">
        <v>14</v>
      </c>
      <c r="J36" s="63"/>
    </row>
    <row r="37" spans="1:10" ht="12.6" customHeight="1" x14ac:dyDescent="0.2">
      <c r="A37" s="7">
        <v>15</v>
      </c>
      <c r="B37" s="13">
        <v>0</v>
      </c>
      <c r="C37" s="16">
        <v>0</v>
      </c>
      <c r="D37" s="14"/>
      <c r="E37" s="11" t="s">
        <v>78</v>
      </c>
      <c r="F37" s="14"/>
      <c r="G37" s="14"/>
      <c r="H37" s="14"/>
      <c r="I37" s="50">
        <v>15</v>
      </c>
      <c r="J37" s="63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50">
        <v>16</v>
      </c>
      <c r="J38" s="63"/>
    </row>
    <row r="39" spans="1:10" ht="21.75" customHeight="1" x14ac:dyDescent="0.2">
      <c r="A39" s="7">
        <v>17</v>
      </c>
      <c r="B39" s="13">
        <f>SUM(B23:B38)</f>
        <v>519</v>
      </c>
      <c r="C39" s="26">
        <f>SUM(C23:C38)</f>
        <v>0</v>
      </c>
      <c r="D39" s="13">
        <f>SUM(D23:D38)</f>
        <v>0</v>
      </c>
      <c r="E39" s="11" t="s">
        <v>80</v>
      </c>
      <c r="F39" s="13">
        <f>SUM(F23:F38)</f>
        <v>0</v>
      </c>
      <c r="G39" s="13">
        <f>SUM(G23:G38)</f>
        <v>0</v>
      </c>
      <c r="H39" s="13">
        <f>SUM(H23:H38)</f>
        <v>0</v>
      </c>
      <c r="I39" s="50">
        <v>17</v>
      </c>
      <c r="J39" s="63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/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4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CF52-ED99-45F1-A927-1407731DBC86}">
  <sheetPr>
    <tabColor rgb="FF92D050"/>
    <pageSetUpPr fitToPage="1"/>
  </sheetPr>
  <dimension ref="A1:J2290"/>
  <sheetViews>
    <sheetView tabSelected="1" zoomScaleNormal="100" workbookViewId="0">
      <selection activeCell="H26" sqref="H26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2.57031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35" t="s">
        <v>91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700</v>
      </c>
      <c r="C11" s="16">
        <v>2340</v>
      </c>
      <c r="D11" s="16">
        <v>2000</v>
      </c>
      <c r="E11" s="36" t="s">
        <v>67</v>
      </c>
      <c r="F11" s="16">
        <v>0</v>
      </c>
      <c r="G11" s="16">
        <v>0</v>
      </c>
      <c r="H11" s="16">
        <v>0</v>
      </c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3302</v>
      </c>
      <c r="C15" s="16">
        <v>0</v>
      </c>
      <c r="D15" s="16">
        <v>0</v>
      </c>
      <c r="E15" s="11" t="s">
        <v>84</v>
      </c>
      <c r="F15" s="16">
        <v>0</v>
      </c>
      <c r="G15" s="16">
        <v>0</v>
      </c>
      <c r="H15" s="16">
        <v>0</v>
      </c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>
        <v>7</v>
      </c>
      <c r="F16" s="13"/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v>4002</v>
      </c>
      <c r="C18" s="16">
        <f>SUM(C10:C17)</f>
        <v>2340</v>
      </c>
      <c r="D18" s="16">
        <f>SUM(D10:D17)</f>
        <v>2000</v>
      </c>
      <c r="E18" s="11" t="s">
        <v>71</v>
      </c>
      <c r="F18" s="16">
        <f>SUM(F10:F17)</f>
        <v>0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8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v>4002</v>
      </c>
      <c r="C21" s="16">
        <f>SUM(C18:C20)</f>
        <v>2340</v>
      </c>
      <c r="D21" s="16">
        <f>SUM(D18:D20)</f>
        <v>2000</v>
      </c>
      <c r="E21" s="11" t="s">
        <v>74</v>
      </c>
      <c r="F21" s="16">
        <f>SUM(F18:F20)</f>
        <v>0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6">
        <v>1662.04</v>
      </c>
      <c r="C23" s="16"/>
      <c r="D23" s="16">
        <v>2000</v>
      </c>
      <c r="E23" s="11" t="s">
        <v>76</v>
      </c>
      <c r="F23" s="16">
        <v>0</v>
      </c>
      <c r="G23" s="16">
        <v>0</v>
      </c>
      <c r="H23" s="16">
        <v>0</v>
      </c>
      <c r="I23" s="7">
        <v>1</v>
      </c>
      <c r="J23" s="58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77</v>
      </c>
      <c r="F24" s="13">
        <v>0</v>
      </c>
      <c r="G24" s="13">
        <v>0</v>
      </c>
      <c r="H24" s="13">
        <v>0</v>
      </c>
      <c r="I24" s="7">
        <v>2</v>
      </c>
      <c r="J24" s="58"/>
    </row>
    <row r="25" spans="1:10" ht="12.6" customHeight="1" x14ac:dyDescent="0.2">
      <c r="A25" s="7">
        <v>3</v>
      </c>
      <c r="B25" s="16"/>
      <c r="C25" s="16"/>
      <c r="D25" s="16"/>
      <c r="E25" s="11">
        <v>3</v>
      </c>
      <c r="F25" s="13"/>
      <c r="G25" s="13"/>
      <c r="H25" s="13"/>
      <c r="I25" s="7">
        <v>3</v>
      </c>
      <c r="J25" s="58"/>
    </row>
    <row r="26" spans="1:10" ht="12.6" customHeight="1" x14ac:dyDescent="0.2">
      <c r="A26" s="7">
        <v>4</v>
      </c>
      <c r="B26" s="16"/>
      <c r="C26" s="16"/>
      <c r="D26" s="16"/>
      <c r="E26" s="11">
        <v>4</v>
      </c>
      <c r="F26" s="13"/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6"/>
      <c r="C27" s="16"/>
      <c r="D27" s="16"/>
      <c r="E27" s="11">
        <v>5</v>
      </c>
      <c r="F27" s="13"/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6"/>
      <c r="C28" s="16"/>
      <c r="D28" s="16"/>
      <c r="E28" s="11">
        <v>6</v>
      </c>
      <c r="F28" s="13"/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6"/>
      <c r="C29" s="16"/>
      <c r="D29" s="16"/>
      <c r="E29" s="11">
        <v>7</v>
      </c>
      <c r="F29" s="13"/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6"/>
      <c r="C34" s="16"/>
      <c r="D34" s="16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6"/>
      <c r="C35" s="16"/>
      <c r="D35" s="16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6"/>
      <c r="C36" s="16"/>
      <c r="D36" s="16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v>2339.96</v>
      </c>
      <c r="C37" s="16">
        <f>+C21-C23-C24</f>
        <v>2340</v>
      </c>
      <c r="D37" s="14"/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8"/>
    </row>
    <row r="39" spans="1:10" ht="21.75" customHeight="1" x14ac:dyDescent="0.2">
      <c r="A39" s="7">
        <v>17</v>
      </c>
      <c r="B39" s="16">
        <v>4002</v>
      </c>
      <c r="C39" s="16">
        <f>SUM(C23:C38)</f>
        <v>2340</v>
      </c>
      <c r="D39" s="16">
        <f>SUM(D23:D38)</f>
        <v>2000</v>
      </c>
      <c r="E39" s="11" t="s">
        <v>80</v>
      </c>
      <c r="F39" s="16">
        <f>SUM(F23:F38)</f>
        <v>0</v>
      </c>
      <c r="G39" s="16">
        <f>SUM(G23:G38)</f>
        <v>0</v>
      </c>
      <c r="H39" s="16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</row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5B460-0855-472F-BAD4-B9BE52F1B0D3}">
  <dimension ref="A3:G38"/>
  <sheetViews>
    <sheetView workbookViewId="0">
      <selection activeCell="A30" sqref="A30"/>
    </sheetView>
  </sheetViews>
  <sheetFormatPr defaultRowHeight="12.75" x14ac:dyDescent="0.2"/>
  <cols>
    <col min="1" max="1" width="63" bestFit="1" customWidth="1"/>
  </cols>
  <sheetData>
    <row r="3" spans="1:7" x14ac:dyDescent="0.2">
      <c r="B3" t="s">
        <v>109</v>
      </c>
      <c r="C3" t="s">
        <v>110</v>
      </c>
      <c r="E3" t="s">
        <v>152</v>
      </c>
    </row>
    <row r="4" spans="1:7" ht="12.75" customHeight="1" x14ac:dyDescent="0.2">
      <c r="A4" s="39" t="s">
        <v>102</v>
      </c>
      <c r="B4" s="38">
        <f>+'GF Revenue'!C12+Building!C11+Equipment!C11+'Pool replacement'!C11+Hendricks!C11+Football!C11+Skatepark!C11+'Youth Baseball'!C11</f>
        <v>237876</v>
      </c>
      <c r="C4" s="38">
        <f>+'GF Revenue'!D12+Building!D11+Equipment!D11+'Pool replacement'!D11+Hendricks!D11+Football!D11+Skatepark!D11+'Youth Baseball'!D11</f>
        <v>252436</v>
      </c>
      <c r="D4" s="38"/>
      <c r="E4" s="38">
        <f>+'GF Revenue'!F12+Building!F11+Equipment!F11+'Pool replacement'!F11+Hendricks!F11+Football!F11+Skatepark!F11+'Youth Baseball'!F11</f>
        <v>207200</v>
      </c>
      <c r="F4" s="38">
        <f>+'GF Revenue'!G12+Building!G11+Equipment!G11+'Pool replacement'!G11+Hendricks!G11+Football!G11+Skatepark!G11+'Youth Baseball'!G11</f>
        <v>0</v>
      </c>
      <c r="G4" s="38">
        <f>+'GF Revenue'!H12+Building!H11+Equipment!H11+'Pool replacement'!H11+Hendricks!H11+Football!H11+Skatepark!H11+'Youth Baseball'!H11</f>
        <v>0</v>
      </c>
    </row>
    <row r="5" spans="1:7" ht="12.75" customHeight="1" x14ac:dyDescent="0.2">
      <c r="A5" s="41" t="s">
        <v>103</v>
      </c>
      <c r="B5" s="38">
        <f>+'GF Revenue'!C16+'GF Revenue'!C17+'GF Revenue'!C19</f>
        <v>58349.02</v>
      </c>
      <c r="C5" s="38">
        <f>+'GF Revenue'!D16+'GF Revenue'!D17+'GF Revenue'!D19</f>
        <v>44000</v>
      </c>
      <c r="D5" s="38"/>
      <c r="E5" s="38">
        <f>+'GF Revenue'!F16+'GF Revenue'!F17+'GF Revenue'!F19</f>
        <v>36000</v>
      </c>
    </row>
    <row r="6" spans="1:7" ht="12.75" customHeight="1" x14ac:dyDescent="0.2">
      <c r="A6" s="42" t="s">
        <v>104</v>
      </c>
      <c r="B6" s="38">
        <f>+'GF Revenue'!C20+'GF Revenue'!C22+'Pool replacement'!C15+'Pool replacement'!C16+Hendricks!C15+Football!C15+Skatepark!C15+'Youth Baseball'!C15+Building!C15+Equipment!C15+Equipment!C16</f>
        <v>153993.66</v>
      </c>
      <c r="C6" s="38">
        <f>+'GF Revenue'!D20+'GF Revenue'!D22+'Pool replacement'!D15+'Pool replacement'!D16+Hendricks!D15+Football!D15+Skatepark!D15+'Youth Baseball'!D15</f>
        <v>465000</v>
      </c>
      <c r="D6" s="38"/>
      <c r="E6" s="38">
        <f>+'GF Revenue'!F20+'GF Revenue'!F22+'Pool replacement'!F15+'Pool replacement'!F16+Hendricks!F15+Football!F15+Skatepark!F15+'Youth Baseball'!F15</f>
        <v>106500</v>
      </c>
    </row>
    <row r="7" spans="1:7" ht="12.75" customHeight="1" x14ac:dyDescent="0.2">
      <c r="A7" s="41" t="s">
        <v>105</v>
      </c>
      <c r="B7">
        <v>0</v>
      </c>
      <c r="C7">
        <v>0</v>
      </c>
      <c r="E7">
        <v>0</v>
      </c>
    </row>
    <row r="8" spans="1:7" ht="12.75" customHeight="1" x14ac:dyDescent="0.2">
      <c r="A8" s="42" t="s">
        <v>106</v>
      </c>
      <c r="B8" s="38">
        <f>+Building!C14+Equipment!C14</f>
        <v>8000</v>
      </c>
      <c r="C8" s="38">
        <f>+Building!D14+Equipment!D14</f>
        <v>8000</v>
      </c>
      <c r="D8" s="38"/>
      <c r="E8" s="38">
        <f>+Building!F14+Equipment!F14</f>
        <v>8000</v>
      </c>
    </row>
    <row r="9" spans="1:7" ht="12.75" customHeight="1" x14ac:dyDescent="0.2">
      <c r="A9" s="41" t="s">
        <v>107</v>
      </c>
      <c r="B9" s="38">
        <f>+'GF Revenue'!C18+'GF Revenue'!C14+'GF Revenue'!C13+Building!C13+Equipment!C13</f>
        <v>38458.69999999999</v>
      </c>
      <c r="C9" s="38">
        <f>+'GF Revenue'!D18+'GF Revenue'!D14+'GF Revenue'!D13+Building!D13+Equipment!D13</f>
        <v>9000</v>
      </c>
      <c r="D9" s="38"/>
      <c r="E9" s="38">
        <f>+'GF Revenue'!F18+'GF Revenue'!F14+'GF Revenue'!F13+Building!F13+Equipment!F13</f>
        <v>12000</v>
      </c>
    </row>
    <row r="10" spans="1:7" ht="13.5" thickBot="1" x14ac:dyDescent="0.25">
      <c r="A10" s="40" t="s">
        <v>108</v>
      </c>
      <c r="B10" s="38">
        <f>+'GF Revenue'!C41</f>
        <v>122213.87</v>
      </c>
      <c r="C10" s="38">
        <f>+'GF Revenue'!D40</f>
        <v>122746</v>
      </c>
      <c r="D10" s="38"/>
      <c r="E10" s="38">
        <f>+'GF Revenue'!F40</f>
        <v>126000</v>
      </c>
    </row>
    <row r="11" spans="1:7" ht="13.5" thickTop="1" x14ac:dyDescent="0.2"/>
    <row r="13" spans="1:7" x14ac:dyDescent="0.2">
      <c r="B13" s="38">
        <f>SUM(B4:B10)</f>
        <v>618891.25</v>
      </c>
      <c r="C13" s="38">
        <f>SUM(C4:C10)</f>
        <v>901182</v>
      </c>
      <c r="D13" s="38"/>
      <c r="E13" s="38">
        <f>SUM(E4:E10)</f>
        <v>495700</v>
      </c>
    </row>
    <row r="16" spans="1:7" x14ac:dyDescent="0.2">
      <c r="B16" s="38">
        <f>+'GF Revenue'!C42+Building!C18+Equipment!C18+'Pool replacement'!C18+Hendricks!C18+Football!C18+Skatepark!C18+'Youth Baseball'!C18</f>
        <v>618891.25</v>
      </c>
      <c r="C16" s="38">
        <f>+'GF Revenue'!D42+Building!D18+Equipment!D18+'Pool replacement'!D18+Hendricks!D18+Football!D18+Skatepark!D18+'Youth Baseball'!D18</f>
        <v>901182</v>
      </c>
      <c r="D16" s="38"/>
      <c r="E16" s="38">
        <f>+'GF Revenue'!F42+Building!F18+Equipment!F18+'Pool replacement'!F18+Hendricks!F18+Football!F18+Skatepark!F18+'Youth Baseball'!F18</f>
        <v>500200</v>
      </c>
    </row>
    <row r="19" spans="1:5" x14ac:dyDescent="0.2">
      <c r="B19" s="38">
        <f>+B13-B16</f>
        <v>0</v>
      </c>
      <c r="C19" s="38">
        <f t="shared" ref="C19:E19" si="0">+C13-C16</f>
        <v>0</v>
      </c>
      <c r="D19" s="38">
        <f t="shared" si="0"/>
        <v>0</v>
      </c>
      <c r="E19" s="38">
        <f t="shared" si="0"/>
        <v>-4500</v>
      </c>
    </row>
    <row r="23" spans="1:5" x14ac:dyDescent="0.2">
      <c r="A23" s="43" t="s">
        <v>111</v>
      </c>
      <c r="B23" s="38">
        <f>+'GF Admin'!C16+'GF Pool'!C15</f>
        <v>104533.85999999999</v>
      </c>
      <c r="C23" s="38">
        <f>+'GF Admin'!D16+'GF Pool'!D15</f>
        <v>119070</v>
      </c>
      <c r="D23" s="38"/>
      <c r="E23" s="38">
        <f>+'GF Admin'!F16+'GF Pool'!F15</f>
        <v>129900</v>
      </c>
    </row>
    <row r="24" spans="1:5" x14ac:dyDescent="0.2">
      <c r="A24" s="43" t="s">
        <v>112</v>
      </c>
      <c r="B24" s="38">
        <f>+'GF Admin'!C29+'GF Pool'!C25+Building!C23+Equipment!C23+'Pool replacement'!C26+Hendricks!C23+Football!C23+Skatepark!C23+'Youth Baseball'!C23</f>
        <v>123332.77999999998</v>
      </c>
      <c r="C24" s="38">
        <f>+'GF Admin'!D29+'GF Pool'!D25+Building!D23+Equipment!D23+'Pool replacement'!D26+Hendricks!D23+Football!D23+Skatepark!D23+'Youth Baseball'!D23</f>
        <v>213736</v>
      </c>
      <c r="D24" s="38"/>
      <c r="E24" s="38">
        <f>+'GF Admin'!F29+'GF Pool'!F25+Building!F23+Equipment!F23+'Pool replacement'!F26+Hendricks!F23+Football!F23+Skatepark!F23+'Youth Baseball'!F23</f>
        <v>153725</v>
      </c>
    </row>
    <row r="25" spans="1:5" x14ac:dyDescent="0.2">
      <c r="A25" s="43" t="s">
        <v>113</v>
      </c>
      <c r="B25" s="38">
        <f>+'GF Admin'!C37+'GF Pool'!C33+Building!C24+Equipment!C24+'Pool replacement'!C29+Hendricks!C24+Football!C24+Skatepark!C24+'Youth Baseball'!C24</f>
        <v>41651</v>
      </c>
      <c r="C25" s="38">
        <f>+'GF Admin'!D37+'GF Pool'!D33+Building!D24+Equipment!D24+'Pool replacement'!D29+Hendricks!D24+Football!D24+Skatepark!D24+'Youth Baseball'!D24</f>
        <v>487400</v>
      </c>
      <c r="D25" s="38"/>
      <c r="E25" s="38">
        <f>+'GF Admin'!F37+'GF Pool'!F33+Building!F24+Equipment!F24+'Pool replacement'!F29+Hendricks!F24+Football!F24+Skatepark!F24+'Youth Baseball'!F24</f>
        <v>146500</v>
      </c>
    </row>
    <row r="26" spans="1:5" x14ac:dyDescent="0.2">
      <c r="A26" s="43" t="s">
        <v>114</v>
      </c>
      <c r="B26" s="38">
        <f>+Hendricks!C25</f>
        <v>195</v>
      </c>
      <c r="C26" s="38">
        <f>+Hendricks!D25</f>
        <v>0</v>
      </c>
      <c r="D26" s="38"/>
      <c r="E26" s="38">
        <f>+Hendricks!F25</f>
        <v>0</v>
      </c>
    </row>
    <row r="27" spans="1:5" x14ac:dyDescent="0.2">
      <c r="A27" s="43" t="s">
        <v>115</v>
      </c>
      <c r="B27" s="38">
        <f>+'GF Admin'!C42</f>
        <v>8000</v>
      </c>
      <c r="C27" s="38">
        <f>+'GF Admin'!D42</f>
        <v>8000</v>
      </c>
      <c r="D27" s="38"/>
      <c r="E27" s="38">
        <f>+'GF Admin'!F42</f>
        <v>8000</v>
      </c>
    </row>
    <row r="28" spans="1:5" x14ac:dyDescent="0.2">
      <c r="A28" s="43" t="s">
        <v>116</v>
      </c>
      <c r="B28">
        <f>+'GF Admin'!C43</f>
        <v>0</v>
      </c>
      <c r="C28">
        <f>+'GF Admin'!D43</f>
        <v>12300</v>
      </c>
      <c r="E28">
        <f>+'GF Admin'!F43</f>
        <v>10000</v>
      </c>
    </row>
    <row r="29" spans="1:5" x14ac:dyDescent="0.2">
      <c r="A29" s="43" t="s">
        <v>117</v>
      </c>
      <c r="B29">
        <v>0</v>
      </c>
      <c r="C29">
        <v>0</v>
      </c>
      <c r="E29">
        <v>0</v>
      </c>
    </row>
    <row r="30" spans="1:5" ht="13.5" thickBot="1" x14ac:dyDescent="0.25">
      <c r="A30" s="44" t="s">
        <v>118</v>
      </c>
      <c r="B30">
        <f>+'GF Admin'!C45+Hendricks!C38</f>
        <v>0</v>
      </c>
      <c r="C30">
        <f>+'GF Admin'!D45+Hendricks!D38</f>
        <v>60676</v>
      </c>
      <c r="E30">
        <f>+'GF Admin'!F45+Hendricks!F38</f>
        <v>36075</v>
      </c>
    </row>
    <row r="31" spans="1:5" ht="13.5" thickTop="1" x14ac:dyDescent="0.2"/>
    <row r="32" spans="1:5" x14ac:dyDescent="0.2">
      <c r="B32">
        <f>SUM(B22:B30)</f>
        <v>277712.63999999996</v>
      </c>
      <c r="C32">
        <f t="shared" ref="C32" si="1">SUM(C22:C30)</f>
        <v>901182</v>
      </c>
      <c r="E32">
        <f>SUM(E22:E30)</f>
        <v>484200</v>
      </c>
    </row>
    <row r="35" spans="2:7" x14ac:dyDescent="0.2">
      <c r="B35" s="38">
        <f>+'GF Admin'!C46-'GF Admin'!C44+'GF Pool'!C42+Building!C39-Building!C37+Equipment!C39-Equipment!C37+'Pool replacement'!C40-'Pool replacement'!C38+Hendricks!C39-Hendricks!C37+Football!C39-Football!C37+Skatepark!C39-Skatepark!C37+'Youth Baseball'!C39-'Youth Baseball'!C37</f>
        <v>319363.64</v>
      </c>
      <c r="C35" s="38">
        <f>+'GF Admin'!D46-'GF Admin'!D44+'GF Pool'!D42+Building!D39-Building!D37+Equipment!D39-Equipment!D37+'Pool replacement'!D40-'Pool replacement'!D38+Hendricks!D39-Hendricks!D37+Football!D39-Football!D37+Skatepark!D39-Skatepark!D37+'Youth Baseball'!D39-'Youth Baseball'!D37</f>
        <v>901182</v>
      </c>
      <c r="D35" s="38"/>
      <c r="E35" s="38">
        <f>+'GF Admin'!F46-'GF Admin'!F44+'GF Pool'!F42+Building!F39-Building!F37+Equipment!F39-Equipment!F37+'Pool replacement'!F40-'Pool replacement'!F38+Hendricks!F39-Hendricks!F37+Football!F39-Football!F37+Skatepark!F39-Skatepark!F37+'Youth Baseball'!F39-'Youth Baseball'!F37</f>
        <v>500200</v>
      </c>
      <c r="G35" s="38">
        <f>+E35-E30</f>
        <v>464125</v>
      </c>
    </row>
    <row r="38" spans="2:7" x14ac:dyDescent="0.2">
      <c r="B38" s="38">
        <f>+B32-B35</f>
        <v>-41651.000000000058</v>
      </c>
      <c r="C38" s="38">
        <f t="shared" ref="C38:E38" si="2">+C32-C35</f>
        <v>0</v>
      </c>
      <c r="D38" s="38">
        <f t="shared" si="2"/>
        <v>0</v>
      </c>
      <c r="E38" s="38">
        <f t="shared" si="2"/>
        <v>-16000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8C07-9CBB-415C-B208-E6CF37BEE703}">
  <sheetPr>
    <tabColor rgb="FF92D050"/>
    <pageSetUpPr fitToPage="1"/>
  </sheetPr>
  <dimension ref="A1:FN2305"/>
  <sheetViews>
    <sheetView topLeftCell="A13" zoomScale="110" zoomScaleNormal="110" workbookViewId="0">
      <selection activeCell="K16" sqref="K16"/>
    </sheetView>
  </sheetViews>
  <sheetFormatPr defaultColWidth="7.28515625" defaultRowHeight="15.75" zeroHeight="1" x14ac:dyDescent="0.25"/>
  <cols>
    <col min="1" max="1" width="3.7109375" style="2" customWidth="1"/>
    <col min="2" max="3" width="15" style="2" customWidth="1"/>
    <col min="4" max="4" width="15.140625" style="1" customWidth="1"/>
    <col min="5" max="5" width="35" customWidth="1"/>
    <col min="6" max="8" width="15.28515625" customWidth="1"/>
    <col min="9" max="9" width="3.5703125" customWidth="1"/>
    <col min="10" max="10" width="0.85546875" customWidth="1"/>
    <col min="11" max="11" width="18.5703125" customWidth="1"/>
  </cols>
  <sheetData>
    <row r="1" spans="1:170" x14ac:dyDescent="0.25">
      <c r="D1" s="101" t="s">
        <v>25</v>
      </c>
      <c r="E1" s="101"/>
      <c r="F1" s="101"/>
    </row>
    <row r="2" spans="1:170" x14ac:dyDescent="0.25">
      <c r="B2" s="18" t="s">
        <v>12</v>
      </c>
      <c r="D2" s="102" t="s">
        <v>26</v>
      </c>
      <c r="E2" s="102"/>
      <c r="F2" s="102"/>
    </row>
    <row r="3" spans="1:170" x14ac:dyDescent="0.25">
      <c r="B3" s="18" t="s">
        <v>27</v>
      </c>
      <c r="D3" s="103" t="s">
        <v>28</v>
      </c>
      <c r="E3" s="103"/>
      <c r="F3" s="103"/>
    </row>
    <row r="4" spans="1:170" ht="15" x14ac:dyDescent="0.2">
      <c r="A4" s="19"/>
      <c r="B4" s="19"/>
      <c r="C4" s="19"/>
      <c r="D4" s="104" t="s">
        <v>29</v>
      </c>
      <c r="E4" s="104"/>
      <c r="F4" s="104"/>
      <c r="G4" s="105" t="s">
        <v>16</v>
      </c>
      <c r="H4" s="105"/>
      <c r="I4" s="105"/>
    </row>
    <row r="5" spans="1:170" ht="12.6" customHeight="1" x14ac:dyDescent="0.2">
      <c r="A5" s="80"/>
      <c r="B5" s="106" t="s">
        <v>0</v>
      </c>
      <c r="C5" s="107"/>
      <c r="D5" s="108"/>
      <c r="E5" s="109" t="s">
        <v>30</v>
      </c>
      <c r="F5" s="112" t="s">
        <v>162</v>
      </c>
      <c r="G5" s="113"/>
      <c r="H5" s="114"/>
      <c r="I5" s="117"/>
      <c r="J5" s="62"/>
    </row>
    <row r="6" spans="1:170" ht="12.6" customHeight="1" x14ac:dyDescent="0.2">
      <c r="A6" s="81"/>
      <c r="B6" s="98" t="s">
        <v>1</v>
      </c>
      <c r="C6" s="99"/>
      <c r="D6" s="20" t="s">
        <v>31</v>
      </c>
      <c r="E6" s="110"/>
      <c r="F6" s="115"/>
      <c r="G6" s="111"/>
      <c r="H6" s="116"/>
      <c r="I6" s="118"/>
      <c r="J6" s="62"/>
    </row>
    <row r="7" spans="1:170" ht="12.6" customHeight="1" x14ac:dyDescent="0.2">
      <c r="A7" s="81"/>
      <c r="B7" s="20" t="s">
        <v>32</v>
      </c>
      <c r="C7" s="20" t="s">
        <v>33</v>
      </c>
      <c r="D7" s="21" t="s">
        <v>34</v>
      </c>
      <c r="E7" s="110"/>
      <c r="F7" s="20" t="s">
        <v>35</v>
      </c>
      <c r="G7" s="20" t="s">
        <v>36</v>
      </c>
      <c r="H7" s="20" t="s">
        <v>37</v>
      </c>
      <c r="I7" s="118"/>
      <c r="J7" s="62"/>
    </row>
    <row r="8" spans="1:170" ht="12.6" customHeight="1" x14ac:dyDescent="0.2">
      <c r="A8" s="82"/>
      <c r="B8" s="22" t="s">
        <v>119</v>
      </c>
      <c r="C8" s="22" t="s">
        <v>156</v>
      </c>
      <c r="D8" s="22" t="s">
        <v>157</v>
      </c>
      <c r="E8" s="111"/>
      <c r="F8" s="22" t="s">
        <v>38</v>
      </c>
      <c r="G8" s="22" t="s">
        <v>39</v>
      </c>
      <c r="H8" s="22" t="s">
        <v>40</v>
      </c>
      <c r="I8" s="119"/>
      <c r="J8" s="62"/>
    </row>
    <row r="9" spans="1:170" s="25" customFormat="1" ht="12" customHeight="1" x14ac:dyDescent="0.2">
      <c r="A9" s="8"/>
      <c r="B9" s="100"/>
      <c r="C9" s="100"/>
      <c r="D9" s="100"/>
      <c r="E9" s="23" t="s">
        <v>41</v>
      </c>
      <c r="F9" s="100"/>
      <c r="G9" s="100"/>
      <c r="H9" s="100"/>
      <c r="I9" s="60"/>
      <c r="J9" s="63"/>
      <c r="K9" s="6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 s="51"/>
    </row>
    <row r="10" spans="1:170" s="25" customFormat="1" ht="12" customHeight="1" x14ac:dyDescent="0.2">
      <c r="A10" s="7">
        <v>1</v>
      </c>
      <c r="B10" s="16">
        <v>18767.78</v>
      </c>
      <c r="C10" s="16">
        <v>41488.93</v>
      </c>
      <c r="D10" s="16">
        <v>41600</v>
      </c>
      <c r="E10" s="11" t="s">
        <v>181</v>
      </c>
      <c r="F10" s="16">
        <f>23500+23500</f>
        <v>47000</v>
      </c>
      <c r="G10" s="16"/>
      <c r="H10" s="16"/>
      <c r="I10" s="50">
        <v>1</v>
      </c>
      <c r="J10" s="63"/>
      <c r="K10" s="6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 s="51"/>
    </row>
    <row r="11" spans="1:170" s="25" customFormat="1" ht="12" customHeight="1" x14ac:dyDescent="0.2">
      <c r="A11" s="7">
        <v>2</v>
      </c>
      <c r="B11" s="16">
        <v>6595.55</v>
      </c>
      <c r="C11" s="16">
        <v>7319.32</v>
      </c>
      <c r="D11" s="16">
        <v>9500</v>
      </c>
      <c r="E11" s="11" t="s">
        <v>42</v>
      </c>
      <c r="F11" s="16">
        <f>5400+5400</f>
        <v>10800</v>
      </c>
      <c r="G11" s="16"/>
      <c r="H11" s="16"/>
      <c r="I11" s="50">
        <v>2</v>
      </c>
      <c r="J11" s="63"/>
      <c r="K11" s="6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 s="51"/>
    </row>
    <row r="12" spans="1:170" s="25" customFormat="1" ht="12" customHeight="1" x14ac:dyDescent="0.2">
      <c r="A12" s="7">
        <v>3</v>
      </c>
      <c r="B12" s="16">
        <v>3133.3</v>
      </c>
      <c r="C12" s="16">
        <v>10379.98</v>
      </c>
      <c r="D12" s="16">
        <v>11970</v>
      </c>
      <c r="E12" s="11" t="s">
        <v>43</v>
      </c>
      <c r="F12" s="16">
        <f>6800+6800</f>
        <v>13600</v>
      </c>
      <c r="G12" s="16"/>
      <c r="H12" s="16"/>
      <c r="I12" s="50">
        <v>3</v>
      </c>
      <c r="J12" s="6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 s="51"/>
    </row>
    <row r="13" spans="1:170" s="25" customFormat="1" ht="12" customHeight="1" x14ac:dyDescent="0.2">
      <c r="A13" s="7">
        <v>4</v>
      </c>
      <c r="B13" s="13">
        <v>0</v>
      </c>
      <c r="C13" s="16">
        <v>2131</v>
      </c>
      <c r="D13" s="16">
        <v>1200</v>
      </c>
      <c r="E13" s="11" t="s">
        <v>92</v>
      </c>
      <c r="F13" s="16">
        <v>2500</v>
      </c>
      <c r="G13" s="13"/>
      <c r="H13" s="13"/>
      <c r="I13" s="50">
        <v>4</v>
      </c>
      <c r="J13" s="6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 s="51"/>
    </row>
    <row r="14" spans="1:170" s="25" customFormat="1" ht="12" customHeight="1" x14ac:dyDescent="0.2">
      <c r="A14" s="7">
        <v>5</v>
      </c>
      <c r="B14" s="13"/>
      <c r="C14" s="13"/>
      <c r="D14" s="13"/>
      <c r="E14" s="11">
        <v>5</v>
      </c>
      <c r="F14" s="13"/>
      <c r="G14" s="13"/>
      <c r="H14" s="13"/>
      <c r="I14" s="50">
        <v>5</v>
      </c>
      <c r="J14" s="6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 s="51"/>
    </row>
    <row r="15" spans="1:170" s="25" customFormat="1" ht="12" customHeight="1" x14ac:dyDescent="0.2">
      <c r="A15" s="7">
        <v>6</v>
      </c>
      <c r="B15" s="13"/>
      <c r="C15" s="13"/>
      <c r="D15" s="13"/>
      <c r="E15" s="11">
        <v>6</v>
      </c>
      <c r="F15" s="13"/>
      <c r="G15" s="13"/>
      <c r="H15" s="13"/>
      <c r="I15" s="50">
        <v>6</v>
      </c>
      <c r="J15" s="6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 s="51"/>
    </row>
    <row r="16" spans="1:170" s="25" customFormat="1" ht="21.95" customHeight="1" x14ac:dyDescent="0.2">
      <c r="A16" s="7">
        <v>7</v>
      </c>
      <c r="B16" s="16">
        <v>28496.629999999997</v>
      </c>
      <c r="C16" s="16">
        <f>SUM(C10:C15)</f>
        <v>61319.229999999996</v>
      </c>
      <c r="D16" s="16">
        <f>SUM(D10:D15)</f>
        <v>64270</v>
      </c>
      <c r="E16" s="11" t="s">
        <v>44</v>
      </c>
      <c r="F16" s="16">
        <f>SUM(F10:F15)</f>
        <v>73900</v>
      </c>
      <c r="G16" s="16">
        <f>SUM(G10:G15)</f>
        <v>0</v>
      </c>
      <c r="H16" s="16">
        <f>SUM(H10:H15)</f>
        <v>0</v>
      </c>
      <c r="I16" s="50">
        <v>7</v>
      </c>
      <c r="J16" s="6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 s="51"/>
    </row>
    <row r="17" spans="1:170" s="25" customFormat="1" ht="12" customHeight="1" x14ac:dyDescent="0.2">
      <c r="A17" s="8" t="s">
        <v>16</v>
      </c>
      <c r="B17" s="97"/>
      <c r="C17" s="97"/>
      <c r="D17" s="97"/>
      <c r="E17" s="23" t="s">
        <v>45</v>
      </c>
      <c r="F17" s="97"/>
      <c r="G17" s="97"/>
      <c r="H17" s="97"/>
      <c r="I17" s="55" t="s">
        <v>16</v>
      </c>
      <c r="J17" s="6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 s="51"/>
    </row>
    <row r="18" spans="1:170" s="25" customFormat="1" ht="12" customHeight="1" x14ac:dyDescent="0.2">
      <c r="A18" s="7">
        <v>8</v>
      </c>
      <c r="B18" s="16">
        <v>3285.91</v>
      </c>
      <c r="C18" s="16">
        <v>5364.09</v>
      </c>
      <c r="D18" s="16">
        <v>4000</v>
      </c>
      <c r="E18" s="11" t="s">
        <v>46</v>
      </c>
      <c r="F18" s="16">
        <v>4000</v>
      </c>
      <c r="G18" s="16"/>
      <c r="H18" s="16"/>
      <c r="I18" s="50">
        <v>8</v>
      </c>
      <c r="J18" s="63"/>
      <c r="K18" s="61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 s="51"/>
    </row>
    <row r="19" spans="1:170" s="25" customFormat="1" ht="12" customHeight="1" x14ac:dyDescent="0.2">
      <c r="A19" s="7">
        <v>9</v>
      </c>
      <c r="B19" s="16">
        <v>2584.81</v>
      </c>
      <c r="C19" s="16">
        <v>194</v>
      </c>
      <c r="D19" s="16">
        <v>0</v>
      </c>
      <c r="E19" s="11" t="s">
        <v>47</v>
      </c>
      <c r="F19" s="16">
        <v>400</v>
      </c>
      <c r="G19" s="16"/>
      <c r="H19" s="16"/>
      <c r="I19" s="50">
        <v>9</v>
      </c>
      <c r="J19" s="63"/>
      <c r="K19" s="61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 s="51"/>
    </row>
    <row r="20" spans="1:170" s="25" customFormat="1" ht="12" customHeight="1" x14ac:dyDescent="0.2">
      <c r="A20" s="7">
        <v>10</v>
      </c>
      <c r="B20" s="16">
        <v>6000</v>
      </c>
      <c r="C20" s="16">
        <v>6500</v>
      </c>
      <c r="D20" s="16">
        <v>6500</v>
      </c>
      <c r="E20" s="11" t="s">
        <v>48</v>
      </c>
      <c r="F20" s="16">
        <v>20000</v>
      </c>
      <c r="G20" s="16"/>
      <c r="H20" s="16"/>
      <c r="I20" s="50">
        <v>10</v>
      </c>
      <c r="J20" s="6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 s="51"/>
    </row>
    <row r="21" spans="1:170" s="25" customFormat="1" ht="12" customHeight="1" x14ac:dyDescent="0.2">
      <c r="A21" s="7">
        <v>11</v>
      </c>
      <c r="B21" s="16">
        <v>1714.91</v>
      </c>
      <c r="C21" s="16">
        <v>2988.5</v>
      </c>
      <c r="D21" s="16">
        <v>4700</v>
      </c>
      <c r="E21" s="11" t="s">
        <v>49</v>
      </c>
      <c r="F21" s="16">
        <v>5500</v>
      </c>
      <c r="G21" s="26"/>
      <c r="H21" s="26"/>
      <c r="I21" s="50">
        <v>11</v>
      </c>
      <c r="J21" s="6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 s="51"/>
    </row>
    <row r="22" spans="1:170" s="25" customFormat="1" ht="12" customHeight="1" x14ac:dyDescent="0.2">
      <c r="A22" s="7">
        <v>12</v>
      </c>
      <c r="B22" s="16">
        <v>1017.5699999999999</v>
      </c>
      <c r="C22" s="16">
        <v>2052.52</v>
      </c>
      <c r="D22" s="16">
        <v>3000</v>
      </c>
      <c r="E22" s="11" t="s">
        <v>50</v>
      </c>
      <c r="F22" s="16">
        <v>3500</v>
      </c>
      <c r="G22" s="13"/>
      <c r="H22" s="13"/>
      <c r="I22" s="50">
        <v>12</v>
      </c>
      <c r="J22" s="6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 s="51"/>
    </row>
    <row r="23" spans="1:170" s="25" customFormat="1" ht="11.25" customHeight="1" x14ac:dyDescent="0.2">
      <c r="A23" s="7">
        <v>13</v>
      </c>
      <c r="B23" s="16">
        <v>395.88</v>
      </c>
      <c r="C23" s="13">
        <v>683.01</v>
      </c>
      <c r="D23" s="13">
        <v>800</v>
      </c>
      <c r="E23" s="11" t="s">
        <v>51</v>
      </c>
      <c r="F23" s="16">
        <v>800</v>
      </c>
      <c r="G23" s="13"/>
      <c r="H23" s="13"/>
      <c r="I23" s="50">
        <v>13</v>
      </c>
      <c r="J23" s="6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 s="51"/>
    </row>
    <row r="24" spans="1:170" s="25" customFormat="1" ht="11.25" customHeight="1" x14ac:dyDescent="0.2">
      <c r="A24" s="7">
        <v>14</v>
      </c>
      <c r="B24" s="16">
        <v>4800</v>
      </c>
      <c r="C24" s="16">
        <v>5950</v>
      </c>
      <c r="D24" s="16">
        <v>5400</v>
      </c>
      <c r="E24" s="11" t="s">
        <v>52</v>
      </c>
      <c r="F24" s="16">
        <f>600+1200+450</f>
        <v>2250</v>
      </c>
      <c r="G24" s="16"/>
      <c r="H24" s="16"/>
      <c r="I24" s="50">
        <v>14</v>
      </c>
      <c r="J24" s="6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 s="51"/>
    </row>
    <row r="25" spans="1:170" s="25" customFormat="1" ht="11.25" customHeight="1" x14ac:dyDescent="0.2">
      <c r="A25" s="7">
        <v>15</v>
      </c>
      <c r="B25" s="16">
        <v>6107</v>
      </c>
      <c r="C25" s="16">
        <v>8906.9</v>
      </c>
      <c r="D25" s="16">
        <v>8400</v>
      </c>
      <c r="E25" s="11" t="s">
        <v>53</v>
      </c>
      <c r="F25" s="16">
        <v>8400</v>
      </c>
      <c r="G25" s="16"/>
      <c r="H25" s="16"/>
      <c r="I25" s="50">
        <v>15</v>
      </c>
      <c r="J25" s="6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 s="51"/>
    </row>
    <row r="26" spans="1:170" s="25" customFormat="1" ht="11.25" customHeight="1" x14ac:dyDescent="0.2">
      <c r="A26" s="7">
        <v>16</v>
      </c>
      <c r="B26" s="16">
        <v>1000</v>
      </c>
      <c r="C26" s="16">
        <v>2000</v>
      </c>
      <c r="D26" s="16">
        <v>5000</v>
      </c>
      <c r="E26" s="11" t="s">
        <v>56</v>
      </c>
      <c r="F26" s="16">
        <v>5000</v>
      </c>
      <c r="G26" s="16"/>
      <c r="H26" s="16"/>
      <c r="I26" s="50">
        <v>16</v>
      </c>
      <c r="J26" s="6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 s="51"/>
    </row>
    <row r="27" spans="1:170" s="25" customFormat="1" ht="11.25" customHeight="1" x14ac:dyDescent="0.2">
      <c r="A27" s="7">
        <v>17</v>
      </c>
      <c r="B27" s="16">
        <v>0</v>
      </c>
      <c r="C27" s="16">
        <v>0</v>
      </c>
      <c r="D27" s="16">
        <v>0</v>
      </c>
      <c r="E27" s="11" t="s">
        <v>177</v>
      </c>
      <c r="F27" s="16">
        <f>1575+500</f>
        <v>2075</v>
      </c>
      <c r="G27" s="16"/>
      <c r="H27" s="16"/>
      <c r="I27" s="50">
        <v>17</v>
      </c>
      <c r="J27" s="6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 s="51"/>
    </row>
    <row r="28" spans="1:170" s="25" customFormat="1" ht="11.25" customHeight="1" x14ac:dyDescent="0.2">
      <c r="A28" s="7">
        <v>18</v>
      </c>
      <c r="B28" s="16">
        <v>1483</v>
      </c>
      <c r="C28" s="16">
        <v>892</v>
      </c>
      <c r="D28" s="16">
        <v>3000</v>
      </c>
      <c r="E28" s="11" t="s">
        <v>149</v>
      </c>
      <c r="F28" s="16">
        <v>4000</v>
      </c>
      <c r="G28" s="16"/>
      <c r="H28" s="16"/>
      <c r="I28" s="50">
        <v>18</v>
      </c>
      <c r="J28" s="6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 s="51"/>
    </row>
    <row r="29" spans="1:170" s="25" customFormat="1" ht="21.95" customHeight="1" x14ac:dyDescent="0.2">
      <c r="A29" s="7">
        <v>19</v>
      </c>
      <c r="B29" s="16">
        <v>28389.079999999998</v>
      </c>
      <c r="C29" s="16">
        <f>SUM(C18:C28)</f>
        <v>35531.019999999997</v>
      </c>
      <c r="D29" s="16">
        <f>SUM(D18:D28)</f>
        <v>40800</v>
      </c>
      <c r="E29" s="11" t="s">
        <v>150</v>
      </c>
      <c r="F29" s="16">
        <f>SUM(F18:F28)</f>
        <v>55925</v>
      </c>
      <c r="G29" s="16">
        <f>SUM(G18:G28)</f>
        <v>0</v>
      </c>
      <c r="H29" s="13">
        <f>SUM(H18:H28)</f>
        <v>0</v>
      </c>
      <c r="I29" s="50">
        <v>19</v>
      </c>
      <c r="J29" s="6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 s="51"/>
    </row>
    <row r="30" spans="1:170" s="25" customFormat="1" ht="12" customHeight="1" x14ac:dyDescent="0.2">
      <c r="A30" s="8" t="s">
        <v>16</v>
      </c>
      <c r="B30" s="97"/>
      <c r="C30" s="97"/>
      <c r="D30" s="97"/>
      <c r="E30" s="23" t="s">
        <v>54</v>
      </c>
      <c r="F30" s="97"/>
      <c r="G30" s="97"/>
      <c r="H30" s="97"/>
      <c r="I30" s="55"/>
      <c r="J30" s="6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 s="51"/>
    </row>
    <row r="31" spans="1:170" s="25" customFormat="1" ht="12" customHeight="1" x14ac:dyDescent="0.2">
      <c r="A31" s="7">
        <v>20</v>
      </c>
      <c r="B31" s="13"/>
      <c r="C31" s="13"/>
      <c r="D31" s="13"/>
      <c r="E31" s="11">
        <v>20</v>
      </c>
      <c r="F31" s="13"/>
      <c r="G31" s="13"/>
      <c r="H31" s="13"/>
      <c r="I31" s="50">
        <v>20</v>
      </c>
      <c r="J31" s="6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 s="51"/>
    </row>
    <row r="32" spans="1:170" s="25" customFormat="1" ht="12" customHeight="1" x14ac:dyDescent="0.2">
      <c r="A32" s="7">
        <v>21</v>
      </c>
      <c r="B32" s="13"/>
      <c r="C32" s="13"/>
      <c r="D32" s="13"/>
      <c r="E32" s="11">
        <v>21</v>
      </c>
      <c r="F32" s="13"/>
      <c r="G32" s="13"/>
      <c r="H32" s="13"/>
      <c r="I32" s="50">
        <v>21</v>
      </c>
      <c r="J32" s="6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 s="51"/>
    </row>
    <row r="33" spans="1:170" s="25" customFormat="1" ht="12" customHeight="1" x14ac:dyDescent="0.2">
      <c r="A33" s="7">
        <v>22</v>
      </c>
      <c r="B33" s="13" t="s">
        <v>16</v>
      </c>
      <c r="C33" s="13"/>
      <c r="D33" s="13"/>
      <c r="E33" s="11">
        <v>22</v>
      </c>
      <c r="F33" s="13"/>
      <c r="G33" s="13"/>
      <c r="H33" s="13"/>
      <c r="I33" s="50">
        <v>22</v>
      </c>
      <c r="J33" s="6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 s="51"/>
    </row>
    <row r="34" spans="1:170" s="25" customFormat="1" ht="12" hidden="1" customHeight="1" x14ac:dyDescent="0.2">
      <c r="A34" s="7">
        <v>2</v>
      </c>
      <c r="B34" s="13"/>
      <c r="C34" s="13"/>
      <c r="D34" s="13"/>
      <c r="E34" s="11">
        <v>20</v>
      </c>
      <c r="F34" s="13"/>
      <c r="G34" s="13"/>
      <c r="H34" s="13"/>
      <c r="I34" s="50">
        <v>20</v>
      </c>
      <c r="J34" s="6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 s="51"/>
    </row>
    <row r="35" spans="1:170" s="25" customFormat="1" ht="12" hidden="1" customHeight="1" x14ac:dyDescent="0.2">
      <c r="A35" s="7">
        <v>22</v>
      </c>
      <c r="B35" s="13"/>
      <c r="C35" s="13"/>
      <c r="D35" s="13"/>
      <c r="E35" s="11">
        <v>22</v>
      </c>
      <c r="F35" s="13"/>
      <c r="G35" s="13"/>
      <c r="H35" s="13"/>
      <c r="I35" s="50">
        <v>22</v>
      </c>
      <c r="J35" s="6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 s="51"/>
    </row>
    <row r="36" spans="1:170" s="25" customFormat="1" ht="12" hidden="1" customHeight="1" x14ac:dyDescent="0.2">
      <c r="A36" s="7">
        <v>23</v>
      </c>
      <c r="B36" s="13"/>
      <c r="C36" s="13"/>
      <c r="D36" s="13"/>
      <c r="E36" s="11">
        <v>23</v>
      </c>
      <c r="F36" s="13"/>
      <c r="G36" s="13"/>
      <c r="H36" s="13"/>
      <c r="I36" s="50">
        <v>23</v>
      </c>
      <c r="J36" s="6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 s="51"/>
    </row>
    <row r="37" spans="1:170" s="25" customFormat="1" ht="21.95" customHeight="1" x14ac:dyDescent="0.2">
      <c r="A37" s="7">
        <v>24</v>
      </c>
      <c r="B37" s="13">
        <f>SUM(B31:B36)</f>
        <v>0</v>
      </c>
      <c r="C37" s="13">
        <f>SUM(C31:C36)</f>
        <v>0</v>
      </c>
      <c r="D37" s="13">
        <f>SUM(D31:D36)</f>
        <v>0</v>
      </c>
      <c r="E37" s="11" t="s">
        <v>127</v>
      </c>
      <c r="F37" s="13">
        <f>SUM(F31:F36)</f>
        <v>0</v>
      </c>
      <c r="G37" s="13">
        <f>SUM(G31:G36)</f>
        <v>0</v>
      </c>
      <c r="H37" s="13">
        <f>SUM(H31:H36)</f>
        <v>0</v>
      </c>
      <c r="I37" s="50">
        <v>24</v>
      </c>
      <c r="J37" s="6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 s="51"/>
    </row>
    <row r="38" spans="1:170" s="25" customFormat="1" ht="12" customHeight="1" x14ac:dyDescent="0.2">
      <c r="A38" s="8" t="s">
        <v>16</v>
      </c>
      <c r="B38" s="97"/>
      <c r="C38" s="97"/>
      <c r="D38" s="97"/>
      <c r="E38" s="23" t="s">
        <v>55</v>
      </c>
      <c r="F38" s="97"/>
      <c r="G38" s="97"/>
      <c r="H38" s="97"/>
      <c r="I38" s="55" t="s">
        <v>16</v>
      </c>
      <c r="J38" s="6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 s="51"/>
    </row>
    <row r="39" spans="1:170" s="25" customFormat="1" ht="12" customHeight="1" x14ac:dyDescent="0.2">
      <c r="A39" s="7">
        <v>25</v>
      </c>
      <c r="B39" s="16">
        <v>4000</v>
      </c>
      <c r="C39" s="16">
        <v>4000</v>
      </c>
      <c r="D39" s="16">
        <v>4000</v>
      </c>
      <c r="E39" s="11" t="s">
        <v>128</v>
      </c>
      <c r="F39" s="16">
        <v>4000</v>
      </c>
      <c r="G39" s="16"/>
      <c r="H39" s="16"/>
      <c r="I39" s="50">
        <v>25</v>
      </c>
      <c r="J39" s="63"/>
      <c r="K39" s="71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 s="51"/>
    </row>
    <row r="40" spans="1:170" s="25" customFormat="1" ht="12" customHeight="1" x14ac:dyDescent="0.2">
      <c r="A40" s="7">
        <v>26</v>
      </c>
      <c r="B40" s="16">
        <v>4000</v>
      </c>
      <c r="C40" s="16">
        <v>4000</v>
      </c>
      <c r="D40" s="16">
        <v>4000</v>
      </c>
      <c r="E40" s="11" t="s">
        <v>129</v>
      </c>
      <c r="F40" s="16">
        <v>4000</v>
      </c>
      <c r="G40" s="16"/>
      <c r="H40" s="16"/>
      <c r="I40" s="50">
        <v>26</v>
      </c>
      <c r="J40" s="63"/>
      <c r="K40" s="71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 s="51"/>
    </row>
    <row r="41" spans="1:170" s="25" customFormat="1" ht="12" customHeight="1" x14ac:dyDescent="0.2">
      <c r="A41" s="7">
        <v>27</v>
      </c>
      <c r="B41" s="13"/>
      <c r="C41" s="13"/>
      <c r="D41" s="13"/>
      <c r="E41" s="11">
        <v>27</v>
      </c>
      <c r="F41" s="13"/>
      <c r="G41" s="13"/>
      <c r="H41" s="13"/>
      <c r="I41" s="50">
        <v>27</v>
      </c>
      <c r="J41" s="6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 s="51"/>
    </row>
    <row r="42" spans="1:170" s="25" customFormat="1" ht="12" customHeight="1" x14ac:dyDescent="0.2">
      <c r="A42" s="7">
        <v>28</v>
      </c>
      <c r="B42" s="16">
        <f>SUM(B39:B41)</f>
        <v>8000</v>
      </c>
      <c r="C42" s="16">
        <f>SUM(C39:C41)</f>
        <v>8000</v>
      </c>
      <c r="D42" s="16">
        <f>SUM(D39:D41)</f>
        <v>8000</v>
      </c>
      <c r="E42" s="11" t="s">
        <v>130</v>
      </c>
      <c r="F42" s="28">
        <f>SUM(F39:F41)</f>
        <v>8000</v>
      </c>
      <c r="G42" s="27"/>
      <c r="H42" s="27"/>
      <c r="I42" s="50">
        <v>28</v>
      </c>
      <c r="J42" s="6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 s="51"/>
    </row>
    <row r="43" spans="1:170" s="25" customFormat="1" ht="12" customHeight="1" x14ac:dyDescent="0.2">
      <c r="A43" s="7">
        <v>29</v>
      </c>
      <c r="B43" s="29"/>
      <c r="C43" s="29"/>
      <c r="D43" s="16">
        <v>12300</v>
      </c>
      <c r="E43" s="31" t="s">
        <v>131</v>
      </c>
      <c r="F43" s="16">
        <v>10000</v>
      </c>
      <c r="G43" s="16"/>
      <c r="H43" s="16"/>
      <c r="I43" s="50">
        <v>29</v>
      </c>
      <c r="J43" s="6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 s="51"/>
    </row>
    <row r="44" spans="1:170" s="25" customFormat="1" ht="12" customHeight="1" x14ac:dyDescent="0.2">
      <c r="A44" s="7">
        <v>30</v>
      </c>
      <c r="B44" s="16">
        <v>165441</v>
      </c>
      <c r="C44" s="16">
        <v>152550</v>
      </c>
      <c r="D44" s="14"/>
      <c r="E44" s="7" t="s">
        <v>132</v>
      </c>
      <c r="F44" s="14"/>
      <c r="G44" s="14"/>
      <c r="H44" s="14"/>
      <c r="I44" s="50">
        <v>30</v>
      </c>
      <c r="J44" s="6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 s="51"/>
    </row>
    <row r="45" spans="1:170" s="25" customFormat="1" ht="12" customHeight="1" x14ac:dyDescent="0.2">
      <c r="A45" s="7">
        <v>31</v>
      </c>
      <c r="B45" s="14"/>
      <c r="C45" s="14"/>
      <c r="D45" s="28">
        <v>60676</v>
      </c>
      <c r="E45" s="32" t="s">
        <v>133</v>
      </c>
      <c r="F45" s="16">
        <v>36075</v>
      </c>
      <c r="G45" s="16"/>
      <c r="H45" s="16"/>
      <c r="I45" s="50">
        <v>31</v>
      </c>
      <c r="J45" s="6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 s="51"/>
    </row>
    <row r="46" spans="1:170" s="25" customFormat="1" ht="21.95" customHeight="1" x14ac:dyDescent="0.2">
      <c r="A46" s="7">
        <v>32</v>
      </c>
      <c r="B46" s="16">
        <f>+B16+B29+B37+B42+B44</f>
        <v>230326.71</v>
      </c>
      <c r="C46" s="16">
        <f>+C16+C29+C37+C42+C44+C45</f>
        <v>257400.25</v>
      </c>
      <c r="D46" s="16">
        <f>+D16+D29+D37+D42+D43+D44+D45</f>
        <v>186046</v>
      </c>
      <c r="E46" s="11" t="s">
        <v>134</v>
      </c>
      <c r="F46" s="16">
        <f>+F16+F29+F37+F42+F43+F44+F45</f>
        <v>183900</v>
      </c>
      <c r="G46" s="16">
        <f>+G16+G29+G37+G42+G43+G44+G45</f>
        <v>0</v>
      </c>
      <c r="H46" s="16">
        <f>+H16+H29+H37+H42+H43+H44+H45</f>
        <v>0</v>
      </c>
      <c r="I46" s="50">
        <v>32</v>
      </c>
      <c r="J46" s="6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 s="51"/>
    </row>
    <row r="47" spans="1:170" s="25" customFormat="1" ht="12" customHeight="1" x14ac:dyDescent="0.25">
      <c r="A47" s="2"/>
      <c r="B47" s="2"/>
      <c r="C47" s="2"/>
      <c r="D47" s="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 s="51"/>
    </row>
    <row r="48" spans="1:170" s="25" customFormat="1" ht="12" customHeight="1" x14ac:dyDescent="0.25">
      <c r="A48" s="2"/>
      <c r="B48" s="2"/>
      <c r="C48" s="2"/>
      <c r="D48" s="1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 s="51"/>
    </row>
    <row r="49" spans="1:170" s="25" customFormat="1" ht="20.100000000000001" customHeight="1" x14ac:dyDescent="0.25">
      <c r="A49" s="2"/>
      <c r="B49" s="2"/>
      <c r="C49" s="2"/>
      <c r="D49" s="1"/>
      <c r="E49"/>
      <c r="F49" s="38"/>
      <c r="G49"/>
      <c r="H49"/>
      <c r="I49"/>
      <c r="J49"/>
      <c r="K49" s="38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 s="51"/>
    </row>
    <row r="50" spans="1:170" ht="15" customHeight="1" x14ac:dyDescent="0.25">
      <c r="F50" s="38"/>
    </row>
    <row r="51" spans="1:170" ht="10.7" customHeight="1" x14ac:dyDescent="0.25"/>
    <row r="52" spans="1:170" ht="10.7" customHeight="1" x14ac:dyDescent="0.25"/>
    <row r="53" spans="1:170" ht="10.7" customHeight="1" x14ac:dyDescent="0.25"/>
    <row r="54" spans="1:170" ht="10.7" customHeight="1" x14ac:dyDescent="0.25"/>
    <row r="55" spans="1:170" ht="10.7" customHeight="1" x14ac:dyDescent="0.25"/>
    <row r="56" spans="1:170" ht="10.7" customHeight="1" x14ac:dyDescent="0.25"/>
    <row r="57" spans="1:170" ht="10.7" customHeight="1" x14ac:dyDescent="0.25"/>
    <row r="58" spans="1:170" ht="10.7" customHeight="1" x14ac:dyDescent="0.25"/>
    <row r="59" spans="1:170" ht="10.7" customHeight="1" x14ac:dyDescent="0.25"/>
    <row r="60" spans="1:170" ht="9.9499999999999993" customHeight="1" x14ac:dyDescent="0.25"/>
    <row r="61" spans="1:170" ht="9.9499999999999993" customHeight="1" x14ac:dyDescent="0.25"/>
    <row r="62" spans="1:170" ht="9.9499999999999993" customHeight="1" x14ac:dyDescent="0.25"/>
    <row r="63" spans="1:170" ht="9.9499999999999993" customHeight="1" x14ac:dyDescent="0.25"/>
    <row r="64" spans="1:170" ht="9.9499999999999993" customHeight="1" x14ac:dyDescent="0.25"/>
    <row r="65" ht="9.9499999999999993" customHeight="1" x14ac:dyDescent="0.25"/>
    <row r="66" ht="9.9499999999999993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spans="6:6" ht="6" customHeight="1" x14ac:dyDescent="0.25"/>
    <row r="2290" spans="6:6" x14ac:dyDescent="0.25">
      <c r="F2290" s="38"/>
    </row>
    <row r="2294" spans="6:6" ht="252.75" hidden="1" customHeight="1" x14ac:dyDescent="0.25"/>
    <row r="2295" spans="6:6" x14ac:dyDescent="0.25">
      <c r="F2295" s="38"/>
    </row>
    <row r="2296" spans="6:6" x14ac:dyDescent="0.25"/>
    <row r="2297" spans="6:6" x14ac:dyDescent="0.25">
      <c r="F2297" s="38">
        <f>F45+F43-'GF Revenue'!F12</f>
        <v>-83925</v>
      </c>
    </row>
    <row r="2298" spans="6:6" x14ac:dyDescent="0.25"/>
    <row r="2299" spans="6:6" x14ac:dyDescent="0.25"/>
    <row r="2300" spans="6:6" x14ac:dyDescent="0.25"/>
    <row r="2301" spans="6:6" x14ac:dyDescent="0.25"/>
    <row r="2302" spans="6:6" x14ac:dyDescent="0.25"/>
    <row r="2303" spans="6:6" x14ac:dyDescent="0.25"/>
    <row r="2304" spans="6:6" x14ac:dyDescent="0.25"/>
    <row r="2305" x14ac:dyDescent="0.25"/>
  </sheetData>
  <mergeCells count="19">
    <mergeCell ref="A5:A8"/>
    <mergeCell ref="B5:D5"/>
    <mergeCell ref="E5:E8"/>
    <mergeCell ref="F5:H6"/>
    <mergeCell ref="I5:I8"/>
    <mergeCell ref="D1:F1"/>
    <mergeCell ref="D2:F2"/>
    <mergeCell ref="D3:F3"/>
    <mergeCell ref="D4:F4"/>
    <mergeCell ref="G4:I4"/>
    <mergeCell ref="B38:D38"/>
    <mergeCell ref="F38:H38"/>
    <mergeCell ref="B6:C6"/>
    <mergeCell ref="B9:D9"/>
    <mergeCell ref="F9:H9"/>
    <mergeCell ref="B17:D17"/>
    <mergeCell ref="F17:H17"/>
    <mergeCell ref="B30:D30"/>
    <mergeCell ref="F30:H30"/>
  </mergeCells>
  <printOptions horizontalCentered="1"/>
  <pageMargins left="0.7" right="0.7" top="0.75" bottom="0.75" header="0.3" footer="0.3"/>
  <pageSetup scale="88" orientation="landscape" horizontalDpi="300" verticalDpi="300" r:id="rId1"/>
  <rowBreaks count="1" manualBreakCount="1">
    <brk id="47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7215-1812-4B31-B3B2-489E27A49D66}">
  <sheetPr>
    <tabColor rgb="FF92D050"/>
    <pageSetUpPr fitToPage="1"/>
  </sheetPr>
  <dimension ref="A1:XFD2301"/>
  <sheetViews>
    <sheetView topLeftCell="A7" zoomScaleNormal="100" workbookViewId="0">
      <selection activeCell="E14" sqref="E14"/>
    </sheetView>
  </sheetViews>
  <sheetFormatPr defaultColWidth="0" defaultRowHeight="15.75" zeroHeight="1" x14ac:dyDescent="0.25"/>
  <cols>
    <col min="1" max="1" width="3.7109375" style="2" customWidth="1"/>
    <col min="2" max="3" width="15" style="2" customWidth="1"/>
    <col min="4" max="4" width="15.140625" style="1" customWidth="1"/>
    <col min="5" max="5" width="35" customWidth="1"/>
    <col min="6" max="8" width="15.28515625" customWidth="1"/>
    <col min="9" max="9" width="3.5703125" customWidth="1"/>
    <col min="10" max="10" width="1.28515625" customWidth="1"/>
    <col min="16384" max="16384" width="12.140625" customWidth="1"/>
  </cols>
  <sheetData>
    <row r="1" spans="1:11 16383:16384" x14ac:dyDescent="0.25">
      <c r="D1" s="101" t="s">
        <v>25</v>
      </c>
      <c r="E1" s="101"/>
      <c r="F1" s="101"/>
    </row>
    <row r="2" spans="1:11 16383:16384" x14ac:dyDescent="0.25">
      <c r="B2" s="18" t="s">
        <v>12</v>
      </c>
      <c r="D2" s="102" t="s">
        <v>26</v>
      </c>
      <c r="E2" s="102"/>
      <c r="F2" s="102"/>
    </row>
    <row r="3" spans="1:11 16383:16384" x14ac:dyDescent="0.25">
      <c r="B3" s="18" t="s">
        <v>27</v>
      </c>
      <c r="D3" s="103" t="s">
        <v>57</v>
      </c>
      <c r="E3" s="103"/>
      <c r="F3" s="103"/>
    </row>
    <row r="4" spans="1:11 16383:16384" ht="15" x14ac:dyDescent="0.2">
      <c r="A4" s="19"/>
      <c r="B4" s="19"/>
      <c r="C4" s="19"/>
      <c r="D4" s="104" t="s">
        <v>29</v>
      </c>
      <c r="E4" s="104"/>
      <c r="F4" s="104"/>
      <c r="G4" s="105" t="s">
        <v>16</v>
      </c>
      <c r="H4" s="105"/>
      <c r="I4" s="105"/>
    </row>
    <row r="5" spans="1:11 16383:16384" ht="12.6" customHeight="1" x14ac:dyDescent="0.2">
      <c r="A5" s="80"/>
      <c r="B5" s="106" t="s">
        <v>0</v>
      </c>
      <c r="C5" s="107"/>
      <c r="D5" s="108"/>
      <c r="E5" s="109" t="s">
        <v>30</v>
      </c>
      <c r="F5" s="112" t="s">
        <v>162</v>
      </c>
      <c r="G5" s="113"/>
      <c r="H5" s="114"/>
      <c r="I5" s="117"/>
      <c r="J5" s="62"/>
    </row>
    <row r="6" spans="1:11 16383:16384" ht="12.6" customHeight="1" x14ac:dyDescent="0.2">
      <c r="A6" s="81"/>
      <c r="B6" s="98" t="s">
        <v>1</v>
      </c>
      <c r="C6" s="99"/>
      <c r="D6" s="20" t="s">
        <v>31</v>
      </c>
      <c r="E6" s="110"/>
      <c r="F6" s="115"/>
      <c r="G6" s="111"/>
      <c r="H6" s="116"/>
      <c r="I6" s="118"/>
      <c r="J6" s="62"/>
    </row>
    <row r="7" spans="1:11 16383:16384" ht="12.6" customHeight="1" x14ac:dyDescent="0.2">
      <c r="A7" s="81"/>
      <c r="B7" s="20" t="s">
        <v>32</v>
      </c>
      <c r="C7" s="20" t="s">
        <v>33</v>
      </c>
      <c r="D7" s="21" t="s">
        <v>34</v>
      </c>
      <c r="E7" s="110"/>
      <c r="F7" s="20" t="s">
        <v>60</v>
      </c>
      <c r="G7" s="20" t="s">
        <v>36</v>
      </c>
      <c r="H7" s="20" t="s">
        <v>37</v>
      </c>
      <c r="I7" s="118"/>
      <c r="J7" s="62"/>
    </row>
    <row r="8" spans="1:11 16383:16384" ht="12.6" customHeight="1" x14ac:dyDescent="0.2">
      <c r="A8" s="82"/>
      <c r="B8" s="22" t="s">
        <v>119</v>
      </c>
      <c r="C8" s="22" t="s">
        <v>156</v>
      </c>
      <c r="D8" s="22" t="s">
        <v>157</v>
      </c>
      <c r="E8" s="111"/>
      <c r="F8" s="22" t="s">
        <v>38</v>
      </c>
      <c r="G8" s="22" t="s">
        <v>39</v>
      </c>
      <c r="H8" s="22" t="s">
        <v>40</v>
      </c>
      <c r="I8" s="119"/>
      <c r="J8" s="62"/>
    </row>
    <row r="9" spans="1:11 16383:16384" s="25" customFormat="1" ht="12" customHeight="1" x14ac:dyDescent="0.2">
      <c r="A9" s="8"/>
      <c r="B9" s="100"/>
      <c r="C9" s="100"/>
      <c r="D9" s="100"/>
      <c r="E9" s="23" t="s">
        <v>41</v>
      </c>
      <c r="F9" s="100"/>
      <c r="G9" s="100"/>
      <c r="H9" s="100"/>
      <c r="I9" s="60"/>
      <c r="J9" s="63"/>
      <c r="K9" s="51"/>
      <c r="XFC9" s="52"/>
      <c r="XFD9" s="68"/>
    </row>
    <row r="10" spans="1:11 16383:16384" s="25" customFormat="1" ht="12" customHeight="1" x14ac:dyDescent="0.2">
      <c r="A10" s="7">
        <v>1</v>
      </c>
      <c r="B10" s="16">
        <v>41507.64</v>
      </c>
      <c r="C10" s="16">
        <v>43214.63</v>
      </c>
      <c r="D10" s="16">
        <v>52800</v>
      </c>
      <c r="E10" s="11" t="s">
        <v>58</v>
      </c>
      <c r="F10" s="16">
        <v>45000</v>
      </c>
      <c r="G10" s="16"/>
      <c r="H10" s="16"/>
      <c r="I10" s="50">
        <v>1</v>
      </c>
      <c r="J10" s="63"/>
      <c r="K10" s="51"/>
      <c r="XFC10" s="52"/>
      <c r="XFD10" s="53"/>
    </row>
    <row r="11" spans="1:11 16383:16384" s="25" customFormat="1" ht="12" customHeight="1" x14ac:dyDescent="0.2">
      <c r="A11" s="7">
        <v>2</v>
      </c>
      <c r="B11" s="16">
        <v>0</v>
      </c>
      <c r="C11" s="16">
        <v>0</v>
      </c>
      <c r="D11" s="16">
        <v>0</v>
      </c>
      <c r="E11" s="11" t="s">
        <v>42</v>
      </c>
      <c r="F11" s="16">
        <v>0</v>
      </c>
      <c r="G11" s="16"/>
      <c r="H11" s="16"/>
      <c r="I11" s="50">
        <v>2</v>
      </c>
      <c r="J11" s="63"/>
      <c r="K11" s="51"/>
      <c r="XFC11" s="52"/>
      <c r="XFD11" s="53"/>
    </row>
    <row r="12" spans="1:11 16383:16384" s="25" customFormat="1" ht="12" customHeight="1" x14ac:dyDescent="0.2">
      <c r="A12" s="7">
        <v>3</v>
      </c>
      <c r="B12" s="16">
        <v>0</v>
      </c>
      <c r="C12" s="45">
        <v>0</v>
      </c>
      <c r="D12" s="16">
        <v>2000</v>
      </c>
      <c r="E12" s="11" t="s">
        <v>59</v>
      </c>
      <c r="F12" s="16">
        <v>0</v>
      </c>
      <c r="G12" s="16"/>
      <c r="H12" s="16"/>
      <c r="I12" s="50">
        <v>3</v>
      </c>
      <c r="J12" s="63"/>
      <c r="K12" s="51"/>
      <c r="XFC12" s="52"/>
      <c r="XFD12" s="53"/>
    </row>
    <row r="13" spans="1:11 16383:16384" s="25" customFormat="1" ht="12" customHeight="1" x14ac:dyDescent="0.2">
      <c r="A13" s="7">
        <v>4</v>
      </c>
      <c r="B13" s="16"/>
      <c r="C13" s="13"/>
      <c r="D13" s="13"/>
      <c r="E13" s="11" t="s">
        <v>180</v>
      </c>
      <c r="F13" s="16">
        <f>5500+5500</f>
        <v>11000</v>
      </c>
      <c r="G13" s="13"/>
      <c r="H13" s="13"/>
      <c r="I13" s="50">
        <v>4</v>
      </c>
      <c r="J13" s="63"/>
      <c r="K13" s="51"/>
      <c r="XFC13" s="52"/>
      <c r="XFD13" s="53"/>
    </row>
    <row r="14" spans="1:11 16383:16384" s="25" customFormat="1" ht="12" customHeight="1" x14ac:dyDescent="0.2">
      <c r="A14" s="7">
        <v>5</v>
      </c>
      <c r="B14" s="16"/>
      <c r="C14" s="13"/>
      <c r="D14" s="13"/>
      <c r="E14" s="11">
        <v>5</v>
      </c>
      <c r="F14" s="13"/>
      <c r="G14" s="13"/>
      <c r="H14" s="13"/>
      <c r="I14" s="50">
        <v>5</v>
      </c>
      <c r="J14" s="63"/>
      <c r="K14" s="51"/>
      <c r="XFC14" s="52"/>
      <c r="XFD14" s="53"/>
    </row>
    <row r="15" spans="1:11 16383:16384" s="25" customFormat="1" ht="21.95" customHeight="1" x14ac:dyDescent="0.2">
      <c r="A15" s="7">
        <v>6</v>
      </c>
      <c r="B15" s="16">
        <v>41507.64</v>
      </c>
      <c r="C15" s="16">
        <f>SUM(C10:C14)</f>
        <v>43214.63</v>
      </c>
      <c r="D15" s="16">
        <f>SUM(D10:D14)</f>
        <v>54800</v>
      </c>
      <c r="E15" s="11" t="s">
        <v>135</v>
      </c>
      <c r="F15" s="16">
        <f>SUM(F10:F14)</f>
        <v>56000</v>
      </c>
      <c r="G15" s="16">
        <f>SUM(G10:G14)</f>
        <v>0</v>
      </c>
      <c r="H15" s="16">
        <f>SUM(H10:H14)</f>
        <v>0</v>
      </c>
      <c r="I15" s="50">
        <v>6</v>
      </c>
      <c r="J15" s="63"/>
      <c r="K15" s="51"/>
      <c r="XFC15" s="52"/>
      <c r="XFD15" s="53"/>
    </row>
    <row r="16" spans="1:11 16383:16384" s="25" customFormat="1" ht="12" customHeight="1" x14ac:dyDescent="0.2">
      <c r="A16" s="8" t="s">
        <v>16</v>
      </c>
      <c r="B16" s="97"/>
      <c r="C16" s="97"/>
      <c r="D16" s="97"/>
      <c r="E16" s="23" t="s">
        <v>45</v>
      </c>
      <c r="F16" s="97"/>
      <c r="G16" s="97"/>
      <c r="H16" s="97"/>
      <c r="I16" s="55" t="s">
        <v>16</v>
      </c>
      <c r="J16" s="63"/>
      <c r="K16" s="51"/>
      <c r="XFC16" s="52"/>
      <c r="XFD16" s="53"/>
    </row>
    <row r="17" spans="1:11 16383:16384" s="25" customFormat="1" ht="12" customHeight="1" x14ac:dyDescent="0.2">
      <c r="A17" s="7">
        <v>7</v>
      </c>
      <c r="B17" s="16">
        <v>23504.81</v>
      </c>
      <c r="C17" s="16">
        <v>31358.52</v>
      </c>
      <c r="D17" s="16">
        <v>13000</v>
      </c>
      <c r="E17" s="11" t="s">
        <v>136</v>
      </c>
      <c r="F17" s="16">
        <v>13000</v>
      </c>
      <c r="G17" s="16"/>
      <c r="H17" s="16"/>
      <c r="I17" s="50">
        <v>7</v>
      </c>
      <c r="J17" s="63"/>
      <c r="K17" s="51"/>
      <c r="XFC17" s="52"/>
      <c r="XFD17" s="53"/>
    </row>
    <row r="18" spans="1:11 16383:16384" s="25" customFormat="1" ht="12" customHeight="1" x14ac:dyDescent="0.2">
      <c r="A18" s="7">
        <v>8</v>
      </c>
      <c r="B18" s="16">
        <v>11303</v>
      </c>
      <c r="C18" s="16">
        <v>11135.97</v>
      </c>
      <c r="D18" s="16">
        <v>13000</v>
      </c>
      <c r="E18" s="11" t="s">
        <v>137</v>
      </c>
      <c r="F18" s="16">
        <f>3600+300+13000</f>
        <v>16900</v>
      </c>
      <c r="G18" s="16"/>
      <c r="H18" s="16"/>
      <c r="I18" s="50">
        <v>8</v>
      </c>
      <c r="J18" s="63"/>
      <c r="K18" s="51"/>
      <c r="XFC18" s="52"/>
      <c r="XFD18" s="53"/>
    </row>
    <row r="19" spans="1:11 16383:16384" s="25" customFormat="1" ht="12" customHeight="1" x14ac:dyDescent="0.2">
      <c r="A19" s="7">
        <v>9</v>
      </c>
      <c r="B19" s="16">
        <v>8057.49</v>
      </c>
      <c r="C19" s="16">
        <v>8477.5</v>
      </c>
      <c r="D19" s="16">
        <v>7300</v>
      </c>
      <c r="E19" s="11" t="s">
        <v>138</v>
      </c>
      <c r="F19" s="16">
        <v>10500</v>
      </c>
      <c r="G19" s="16"/>
      <c r="H19" s="16"/>
      <c r="I19" s="50">
        <v>9</v>
      </c>
      <c r="J19" s="63"/>
      <c r="K19" s="51"/>
      <c r="XFC19" s="52"/>
      <c r="XFD19" s="53"/>
    </row>
    <row r="20" spans="1:11 16383:16384" s="25" customFormat="1" ht="12" customHeight="1" x14ac:dyDescent="0.2">
      <c r="A20" s="7">
        <v>10</v>
      </c>
      <c r="B20" s="16">
        <v>15652.76</v>
      </c>
      <c r="C20" s="16">
        <v>20203.37</v>
      </c>
      <c r="D20" s="16">
        <v>4000</v>
      </c>
      <c r="E20" s="11" t="s">
        <v>139</v>
      </c>
      <c r="F20" s="16">
        <v>4000</v>
      </c>
      <c r="G20" s="16"/>
      <c r="H20" s="16"/>
      <c r="I20" s="50">
        <v>10</v>
      </c>
      <c r="J20" s="63"/>
      <c r="K20" s="51"/>
      <c r="XFC20" s="52"/>
      <c r="XFD20" s="54"/>
    </row>
    <row r="21" spans="1:11 16383:16384" s="25" customFormat="1" ht="12" customHeight="1" x14ac:dyDescent="0.2">
      <c r="A21" s="7">
        <v>11</v>
      </c>
      <c r="B21" s="16">
        <v>1094.54</v>
      </c>
      <c r="C21" s="16">
        <v>6080</v>
      </c>
      <c r="D21" s="16">
        <v>18500</v>
      </c>
      <c r="E21" s="11" t="s">
        <v>140</v>
      </c>
      <c r="F21" s="16">
        <v>16000</v>
      </c>
      <c r="G21" s="16"/>
      <c r="H21" s="16"/>
      <c r="I21" s="50">
        <v>11</v>
      </c>
      <c r="J21" s="63"/>
      <c r="K21" s="51"/>
      <c r="XFC21" s="52"/>
      <c r="XFD21" s="53"/>
    </row>
    <row r="22" spans="1:11 16383:16384" s="25" customFormat="1" ht="12" customHeight="1" x14ac:dyDescent="0.2">
      <c r="A22" s="7">
        <v>12</v>
      </c>
      <c r="B22" s="16">
        <v>1304.2</v>
      </c>
      <c r="C22" s="16">
        <v>5252.9</v>
      </c>
      <c r="D22" s="16">
        <v>1200</v>
      </c>
      <c r="E22" s="11" t="s">
        <v>141</v>
      </c>
      <c r="F22" s="16">
        <v>1200</v>
      </c>
      <c r="G22" s="16"/>
      <c r="H22" s="16"/>
      <c r="I22" s="50">
        <v>12</v>
      </c>
      <c r="J22" s="63"/>
      <c r="K22" s="51"/>
      <c r="XFC22" s="52"/>
      <c r="XFD22" s="54"/>
    </row>
    <row r="23" spans="1:11 16383:16384" s="25" customFormat="1" ht="12" customHeight="1" x14ac:dyDescent="0.2">
      <c r="A23" s="7">
        <v>13</v>
      </c>
      <c r="B23" s="16">
        <v>3558</v>
      </c>
      <c r="C23" s="16">
        <v>2099.33</v>
      </c>
      <c r="D23" s="16">
        <v>2500</v>
      </c>
      <c r="E23" s="11" t="s">
        <v>151</v>
      </c>
      <c r="F23" s="16">
        <v>2000</v>
      </c>
      <c r="G23" s="16"/>
      <c r="H23" s="16"/>
      <c r="I23" s="50">
        <v>13</v>
      </c>
      <c r="J23" s="63"/>
      <c r="K23" s="51"/>
      <c r="XFC23" s="52"/>
      <c r="XFD23" s="54"/>
    </row>
    <row r="24" spans="1:11 16383:16384" s="25" customFormat="1" ht="12" customHeight="1" x14ac:dyDescent="0.2">
      <c r="A24" s="7">
        <v>14</v>
      </c>
      <c r="B24" s="16"/>
      <c r="C24" s="16"/>
      <c r="D24" s="16"/>
      <c r="E24" s="11">
        <v>14</v>
      </c>
      <c r="F24" s="16">
        <v>0</v>
      </c>
      <c r="G24" s="16"/>
      <c r="H24" s="16"/>
      <c r="I24" s="50">
        <v>14</v>
      </c>
      <c r="J24" s="63"/>
      <c r="K24" s="51"/>
      <c r="XFC24" s="52"/>
      <c r="XFD24" s="53"/>
    </row>
    <row r="25" spans="1:11 16383:16384" s="25" customFormat="1" ht="21.95" customHeight="1" x14ac:dyDescent="0.2">
      <c r="A25" s="7">
        <v>15</v>
      </c>
      <c r="B25" s="16">
        <v>64474.799999999996</v>
      </c>
      <c r="C25" s="16">
        <f>SUM(C17:C24)</f>
        <v>84607.59</v>
      </c>
      <c r="D25" s="16">
        <f>SUM(D17:D24)</f>
        <v>59500</v>
      </c>
      <c r="E25" s="11" t="s">
        <v>142</v>
      </c>
      <c r="F25" s="16">
        <f>SUM(F17:F24)</f>
        <v>63600</v>
      </c>
      <c r="G25" s="16">
        <f>SUM(G17:G24)</f>
        <v>0</v>
      </c>
      <c r="H25" s="16">
        <f>SUM(H17:H24)</f>
        <v>0</v>
      </c>
      <c r="I25" s="50">
        <v>15</v>
      </c>
      <c r="J25" s="63"/>
      <c r="K25" s="51"/>
      <c r="XFC25" s="52"/>
      <c r="XFD25" s="53"/>
    </row>
    <row r="26" spans="1:11 16383:16384" s="25" customFormat="1" ht="12" customHeight="1" x14ac:dyDescent="0.2">
      <c r="A26" s="8" t="s">
        <v>16</v>
      </c>
      <c r="B26" s="97"/>
      <c r="C26" s="97"/>
      <c r="D26" s="97"/>
      <c r="E26" s="23" t="s">
        <v>54</v>
      </c>
      <c r="F26" s="97"/>
      <c r="G26" s="97"/>
      <c r="H26" s="97"/>
      <c r="I26" s="55"/>
      <c r="J26" s="63"/>
      <c r="K26" s="51"/>
      <c r="XFC26" s="52"/>
      <c r="XFD26" s="53"/>
    </row>
    <row r="27" spans="1:11 16383:16384" s="25" customFormat="1" ht="12" customHeight="1" x14ac:dyDescent="0.2">
      <c r="A27" s="7">
        <v>16</v>
      </c>
      <c r="B27" s="13"/>
      <c r="C27" s="13"/>
      <c r="D27" s="13"/>
      <c r="E27" s="11">
        <v>16</v>
      </c>
      <c r="F27" s="13"/>
      <c r="G27" s="13"/>
      <c r="H27" s="13"/>
      <c r="I27" s="50">
        <v>16</v>
      </c>
      <c r="J27" s="63"/>
      <c r="K27" s="51"/>
      <c r="XFC27" s="52"/>
      <c r="XFD27" s="53"/>
    </row>
    <row r="28" spans="1:11 16383:16384" s="25" customFormat="1" ht="12" customHeight="1" x14ac:dyDescent="0.2">
      <c r="A28" s="7">
        <v>17</v>
      </c>
      <c r="B28" s="13"/>
      <c r="C28" s="13"/>
      <c r="D28" s="13"/>
      <c r="E28" s="11">
        <v>17</v>
      </c>
      <c r="F28" s="13"/>
      <c r="G28" s="13"/>
      <c r="H28" s="13"/>
      <c r="I28" s="50">
        <v>17</v>
      </c>
      <c r="J28" s="63"/>
      <c r="K28" s="51"/>
      <c r="XFC28" s="52"/>
      <c r="XFD28" s="53"/>
    </row>
    <row r="29" spans="1:11 16383:16384" s="25" customFormat="1" ht="12" customHeight="1" x14ac:dyDescent="0.2">
      <c r="A29" s="7">
        <v>18</v>
      </c>
      <c r="B29" s="13" t="s">
        <v>16</v>
      </c>
      <c r="C29" s="13"/>
      <c r="D29" s="13"/>
      <c r="E29" s="11">
        <v>18</v>
      </c>
      <c r="F29" s="13"/>
      <c r="G29" s="13"/>
      <c r="H29" s="13"/>
      <c r="I29" s="50">
        <v>18</v>
      </c>
      <c r="J29" s="63"/>
      <c r="K29" s="51"/>
      <c r="XFC29" s="52"/>
      <c r="XFD29" s="53"/>
    </row>
    <row r="30" spans="1:11 16383:16384" s="25" customFormat="1" ht="12" customHeight="1" x14ac:dyDescent="0.2">
      <c r="A30" s="7">
        <v>19</v>
      </c>
      <c r="B30" s="13"/>
      <c r="C30" s="13"/>
      <c r="D30" s="13"/>
      <c r="E30" s="11">
        <v>19</v>
      </c>
      <c r="F30" s="13"/>
      <c r="G30" s="13"/>
      <c r="H30" s="13"/>
      <c r="I30" s="50">
        <v>19</v>
      </c>
      <c r="J30" s="63"/>
      <c r="K30" s="51"/>
      <c r="XFC30" s="52"/>
      <c r="XFD30" s="53"/>
    </row>
    <row r="31" spans="1:11 16383:16384" s="25" customFormat="1" ht="12" customHeight="1" x14ac:dyDescent="0.2">
      <c r="A31" s="7">
        <v>20</v>
      </c>
      <c r="B31" s="13"/>
      <c r="C31" s="13"/>
      <c r="D31" s="13"/>
      <c r="E31" s="11">
        <v>20</v>
      </c>
      <c r="F31" s="13"/>
      <c r="G31" s="13"/>
      <c r="H31" s="13"/>
      <c r="I31" s="50">
        <v>20</v>
      </c>
      <c r="J31" s="63"/>
      <c r="K31" s="51"/>
      <c r="XFC31" s="52"/>
      <c r="XFD31" s="53"/>
    </row>
    <row r="32" spans="1:11 16383:16384" s="25" customFormat="1" ht="12" customHeight="1" x14ac:dyDescent="0.2">
      <c r="A32" s="7">
        <v>21</v>
      </c>
      <c r="B32" s="13"/>
      <c r="C32" s="13"/>
      <c r="D32" s="13"/>
      <c r="E32" s="11">
        <v>21</v>
      </c>
      <c r="F32" s="13"/>
      <c r="G32" s="13"/>
      <c r="H32" s="13"/>
      <c r="I32" s="50">
        <v>21</v>
      </c>
      <c r="J32" s="63"/>
      <c r="K32" s="51"/>
      <c r="XFC32" s="52"/>
      <c r="XFD32" s="53"/>
    </row>
    <row r="33" spans="1:11 16383:16384" s="25" customFormat="1" ht="21.95" customHeight="1" x14ac:dyDescent="0.2">
      <c r="A33" s="7">
        <v>22</v>
      </c>
      <c r="B33" s="13">
        <f>SUM(B27:B32)</f>
        <v>0</v>
      </c>
      <c r="C33" s="13">
        <f>SUM(C27:C32)</f>
        <v>0</v>
      </c>
      <c r="D33" s="13">
        <f>SUM(D27:D32)</f>
        <v>0</v>
      </c>
      <c r="E33" s="11" t="s">
        <v>143</v>
      </c>
      <c r="F33" s="13">
        <f>SUM(F27:F32)</f>
        <v>0</v>
      </c>
      <c r="G33" s="13">
        <f>SUM(G27:G32)</f>
        <v>0</v>
      </c>
      <c r="H33" s="13">
        <f>SUM(H27:H32)</f>
        <v>0</v>
      </c>
      <c r="I33" s="50">
        <v>22</v>
      </c>
      <c r="J33" s="63"/>
      <c r="K33" s="51"/>
      <c r="XFC33" s="52"/>
      <c r="XFD33" s="53"/>
    </row>
    <row r="34" spans="1:11 16383:16384" s="25" customFormat="1" ht="12" customHeight="1" x14ac:dyDescent="0.2">
      <c r="A34" s="8" t="s">
        <v>16</v>
      </c>
      <c r="B34" s="97"/>
      <c r="C34" s="97"/>
      <c r="D34" s="97"/>
      <c r="E34" s="23" t="s">
        <v>55</v>
      </c>
      <c r="F34" s="97"/>
      <c r="G34" s="97"/>
      <c r="H34" s="97"/>
      <c r="I34" s="55" t="s">
        <v>16</v>
      </c>
      <c r="J34" s="63"/>
      <c r="K34" s="51"/>
      <c r="XFC34" s="52"/>
      <c r="XFD34" s="53"/>
    </row>
    <row r="35" spans="1:11 16383:16384" s="25" customFormat="1" ht="12" customHeight="1" x14ac:dyDescent="0.2">
      <c r="A35" s="7">
        <v>23</v>
      </c>
      <c r="B35" s="13"/>
      <c r="C35" s="13"/>
      <c r="D35" s="13"/>
      <c r="E35" s="11">
        <v>23</v>
      </c>
      <c r="F35" s="13"/>
      <c r="G35" s="13"/>
      <c r="H35" s="13"/>
      <c r="I35" s="50">
        <v>23</v>
      </c>
      <c r="J35" s="63"/>
      <c r="K35" s="51"/>
      <c r="XFC35" s="52"/>
      <c r="XFD35" s="53"/>
    </row>
    <row r="36" spans="1:11 16383:16384" s="25" customFormat="1" ht="12" customHeight="1" x14ac:dyDescent="0.2">
      <c r="A36" s="7">
        <v>24</v>
      </c>
      <c r="B36" s="13" t="s">
        <v>16</v>
      </c>
      <c r="C36" s="13"/>
      <c r="D36" s="13"/>
      <c r="E36" s="11">
        <v>24</v>
      </c>
      <c r="F36" s="13"/>
      <c r="G36" s="13"/>
      <c r="H36" s="13"/>
      <c r="I36" s="50">
        <v>24</v>
      </c>
      <c r="J36" s="63"/>
      <c r="K36" s="51"/>
      <c r="XFC36" s="52"/>
      <c r="XFD36" s="53"/>
    </row>
    <row r="37" spans="1:11 16383:16384" s="25" customFormat="1" ht="12" customHeight="1" x14ac:dyDescent="0.2">
      <c r="A37" s="7">
        <v>25</v>
      </c>
      <c r="B37" s="13"/>
      <c r="C37" s="13"/>
      <c r="D37" s="13"/>
      <c r="E37" s="11">
        <v>25</v>
      </c>
      <c r="F37" s="13"/>
      <c r="G37" s="13"/>
      <c r="H37" s="13"/>
      <c r="I37" s="50">
        <v>25</v>
      </c>
      <c r="J37" s="63"/>
      <c r="K37" s="51"/>
      <c r="XFC37" s="52"/>
      <c r="XFD37" s="53"/>
    </row>
    <row r="38" spans="1:11 16383:16384" s="25" customFormat="1" ht="12" customHeight="1" x14ac:dyDescent="0.2">
      <c r="A38" s="7">
        <v>26</v>
      </c>
      <c r="B38" s="27">
        <f>SUM(B35:B37)</f>
        <v>0</v>
      </c>
      <c r="C38" s="27">
        <f>SUM(C35:C37)</f>
        <v>0</v>
      </c>
      <c r="D38" s="27">
        <f>SUM(D35:D37)</f>
        <v>0</v>
      </c>
      <c r="E38" s="11" t="s">
        <v>144</v>
      </c>
      <c r="F38" s="27">
        <f>SUM(F35:F37)</f>
        <v>0</v>
      </c>
      <c r="G38" s="27">
        <f>SUM(G35:G37)</f>
        <v>0</v>
      </c>
      <c r="H38" s="27">
        <f>SUM(H35:H37)</f>
        <v>0</v>
      </c>
      <c r="I38" s="50">
        <v>26</v>
      </c>
      <c r="J38" s="63"/>
      <c r="K38" s="51"/>
      <c r="XFC38" s="52"/>
      <c r="XFD38" s="53"/>
    </row>
    <row r="39" spans="1:11 16383:16384" s="25" customFormat="1" ht="12" customHeight="1" x14ac:dyDescent="0.2">
      <c r="A39" s="7">
        <v>27</v>
      </c>
      <c r="B39" s="29"/>
      <c r="C39" s="30"/>
      <c r="D39" s="27"/>
      <c r="E39" s="31" t="s">
        <v>145</v>
      </c>
      <c r="F39" s="27"/>
      <c r="G39" s="27"/>
      <c r="H39" s="27"/>
      <c r="I39" s="50">
        <v>27</v>
      </c>
      <c r="J39" s="63"/>
      <c r="K39" s="51"/>
      <c r="XFC39" s="52"/>
      <c r="XFD39" s="53"/>
    </row>
    <row r="40" spans="1:11 16383:16384" s="25" customFormat="1" ht="12" customHeight="1" x14ac:dyDescent="0.2">
      <c r="A40" s="7">
        <v>28</v>
      </c>
      <c r="B40" s="13">
        <v>0</v>
      </c>
      <c r="C40" s="13">
        <v>0</v>
      </c>
      <c r="D40" s="14"/>
      <c r="E40" s="7" t="s">
        <v>146</v>
      </c>
      <c r="F40" s="14"/>
      <c r="G40" s="14"/>
      <c r="H40" s="14"/>
      <c r="I40" s="50">
        <v>28</v>
      </c>
      <c r="J40" s="63"/>
      <c r="K40" s="51"/>
      <c r="XFC40" s="52"/>
      <c r="XFD40" s="53"/>
    </row>
    <row r="41" spans="1:11 16383:16384" s="25" customFormat="1" ht="12" customHeight="1" x14ac:dyDescent="0.2">
      <c r="A41" s="7">
        <v>29</v>
      </c>
      <c r="B41" s="14"/>
      <c r="C41" s="14"/>
      <c r="D41" s="27"/>
      <c r="E41" s="32" t="s">
        <v>147</v>
      </c>
      <c r="F41" s="27"/>
      <c r="G41" s="27"/>
      <c r="H41" s="27"/>
      <c r="I41" s="50">
        <v>29</v>
      </c>
      <c r="J41" s="63"/>
      <c r="K41" s="51"/>
      <c r="XFC41" s="52"/>
      <c r="XFD41" s="53"/>
    </row>
    <row r="42" spans="1:11 16383:16384" s="25" customFormat="1" ht="21.95" customHeight="1" x14ac:dyDescent="0.2">
      <c r="A42" s="7">
        <v>30</v>
      </c>
      <c r="B42" s="16">
        <f>+B15+B25+B33+B38+B40</f>
        <v>105982.44</v>
      </c>
      <c r="C42" s="16">
        <f>+C15+C25+C33+C38+C40+C41</f>
        <v>127822.22</v>
      </c>
      <c r="D42" s="16">
        <f>+D15+D25+D33+D38+D39+D40+D41</f>
        <v>114300</v>
      </c>
      <c r="E42" s="11" t="s">
        <v>148</v>
      </c>
      <c r="F42" s="16">
        <f>+F15+F25+F33+F38+F39+F40+F41</f>
        <v>119600</v>
      </c>
      <c r="G42" s="67">
        <f>+G15+G25+G33+G38+G39+G40+G41</f>
        <v>0</v>
      </c>
      <c r="H42" s="67">
        <f>+H15+H25+H33+H38+H39+H40+H41</f>
        <v>0</v>
      </c>
      <c r="I42" s="50">
        <v>30</v>
      </c>
      <c r="J42" s="63"/>
      <c r="K42" s="51"/>
      <c r="XFC42" s="52"/>
      <c r="XFD42" s="53"/>
    </row>
    <row r="43" spans="1:11 16383:16384" s="25" customFormat="1" ht="12" customHeight="1" x14ac:dyDescent="0.25">
      <c r="A43" s="2"/>
      <c r="B43" s="2"/>
      <c r="C43" s="2"/>
      <c r="D43" s="1"/>
      <c r="E43"/>
      <c r="F43"/>
      <c r="G43"/>
      <c r="H43"/>
      <c r="I43"/>
      <c r="J43"/>
      <c r="XFC43" s="52"/>
      <c r="XFD43"/>
    </row>
    <row r="44" spans="1:11 16383:16384" s="25" customFormat="1" ht="12" customHeight="1" x14ac:dyDescent="0.25">
      <c r="A44" s="2"/>
      <c r="B44" s="2"/>
      <c r="C44" s="2"/>
      <c r="D44" s="1"/>
      <c r="E44"/>
      <c r="F44"/>
      <c r="G44"/>
      <c r="H44"/>
      <c r="I44"/>
      <c r="J44"/>
      <c r="XFC44" s="52"/>
      <c r="XFD44"/>
    </row>
    <row r="45" spans="1:11 16383:16384" s="25" customFormat="1" ht="20.100000000000001" customHeight="1" x14ac:dyDescent="0.25">
      <c r="A45" s="2"/>
      <c r="B45" s="2"/>
      <c r="C45" s="2"/>
      <c r="D45" s="1"/>
      <c r="E45"/>
      <c r="F45"/>
      <c r="G45"/>
      <c r="H45"/>
      <c r="I45"/>
      <c r="J45"/>
      <c r="XFC45" s="52"/>
      <c r="XFD45" s="70"/>
    </row>
    <row r="46" spans="1:11 16383:16384" ht="15" customHeight="1" x14ac:dyDescent="0.25"/>
    <row r="47" spans="1:11 16383:16384" ht="10.7" hidden="1" customHeight="1" x14ac:dyDescent="0.25"/>
    <row r="48" spans="1:11 16383:16384" ht="10.7" hidden="1" customHeight="1" x14ac:dyDescent="0.25"/>
    <row r="49" ht="10.7" hidden="1" customHeight="1" x14ac:dyDescent="0.25"/>
    <row r="50" ht="10.7" hidden="1" customHeight="1" x14ac:dyDescent="0.25"/>
    <row r="51" ht="10.7" hidden="1" customHeight="1" x14ac:dyDescent="0.25"/>
    <row r="52" ht="10.7" hidden="1" customHeight="1" x14ac:dyDescent="0.25"/>
    <row r="53" ht="10.7" hidden="1" customHeight="1" x14ac:dyDescent="0.25"/>
    <row r="54" ht="10.7" hidden="1" customHeight="1" x14ac:dyDescent="0.25"/>
    <row r="55" ht="10.7" hidden="1" customHeight="1" x14ac:dyDescent="0.25"/>
    <row r="56" ht="9.9499999999999993" hidden="1" customHeight="1" x14ac:dyDescent="0.25"/>
    <row r="57" ht="9.9499999999999993" hidden="1" customHeight="1" x14ac:dyDescent="0.25"/>
    <row r="58" ht="9.9499999999999993" hidden="1" customHeight="1" x14ac:dyDescent="0.25"/>
    <row r="59" ht="9.9499999999999993" hidden="1" customHeight="1" x14ac:dyDescent="0.25"/>
    <row r="60" ht="9.9499999999999993" hidden="1" customHeight="1" x14ac:dyDescent="0.25"/>
    <row r="61" ht="9.9499999999999993" hidden="1" customHeight="1" x14ac:dyDescent="0.25"/>
    <row r="62" ht="9.9499999999999993" hidden="1" customHeight="1" x14ac:dyDescent="0.25"/>
    <row r="65" x14ac:dyDescent="0.25"/>
    <row r="2289" x14ac:dyDescent="0.25"/>
    <row r="2290" ht="252.75" hidden="1" customHeight="1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</sheetData>
  <mergeCells count="19">
    <mergeCell ref="A5:A8"/>
    <mergeCell ref="B5:D5"/>
    <mergeCell ref="E5:E8"/>
    <mergeCell ref="F5:H6"/>
    <mergeCell ref="I5:I8"/>
    <mergeCell ref="D1:F1"/>
    <mergeCell ref="D2:F2"/>
    <mergeCell ref="D3:F3"/>
    <mergeCell ref="D4:F4"/>
    <mergeCell ref="G4:I4"/>
    <mergeCell ref="B34:D34"/>
    <mergeCell ref="F34:H34"/>
    <mergeCell ref="B6:C6"/>
    <mergeCell ref="B9:D9"/>
    <mergeCell ref="F9:H9"/>
    <mergeCell ref="B16:D16"/>
    <mergeCell ref="F16:H16"/>
    <mergeCell ref="B26:D26"/>
    <mergeCell ref="F26:H26"/>
  </mergeCells>
  <pageMargins left="0.7" right="0.7" top="0.75" bottom="0.75" header="0.3" footer="0.3"/>
  <pageSetup scale="91" orientation="landscape" horizontalDpi="300" verticalDpi="300" r:id="rId1"/>
  <colBreaks count="1" manualBreakCount="1">
    <brk id="1638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B778-41B9-4673-8177-6CDB96BEA77D}">
  <sheetPr>
    <tabColor rgb="FF92D050"/>
    <pageSetUpPr fitToPage="1"/>
  </sheetPr>
  <dimension ref="A1:K2290"/>
  <sheetViews>
    <sheetView topLeftCell="A4" zoomScaleNormal="100" workbookViewId="0">
      <selection activeCell="F25" sqref="F25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" customWidth="1"/>
    <col min="11" max="11" width="22.42578125" customWidth="1"/>
  </cols>
  <sheetData>
    <row r="1" spans="1:11" x14ac:dyDescent="0.25">
      <c r="A1" s="124"/>
      <c r="B1" s="124"/>
      <c r="E1" s="6" t="s">
        <v>61</v>
      </c>
      <c r="G1" s="76"/>
      <c r="H1" s="76"/>
    </row>
    <row r="2" spans="1:11" x14ac:dyDescent="0.25">
      <c r="A2" s="101" t="s">
        <v>12</v>
      </c>
      <c r="B2" s="124"/>
      <c r="E2" s="6" t="s">
        <v>62</v>
      </c>
      <c r="G2" s="76"/>
      <c r="H2" s="76"/>
    </row>
    <row r="3" spans="1:11" x14ac:dyDescent="0.25">
      <c r="A3" s="101" t="s">
        <v>63</v>
      </c>
      <c r="B3" s="124"/>
      <c r="E3" s="35" t="s">
        <v>64</v>
      </c>
      <c r="G3" s="127"/>
      <c r="H3" s="127"/>
    </row>
    <row r="4" spans="1:11" x14ac:dyDescent="0.25">
      <c r="A4" s="124"/>
      <c r="B4" s="124"/>
      <c r="E4" s="15"/>
      <c r="F4" s="72" t="s">
        <v>29</v>
      </c>
      <c r="G4" s="72"/>
      <c r="H4" s="72"/>
    </row>
    <row r="5" spans="1:11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117"/>
      <c r="J5" s="59"/>
      <c r="K5" s="76"/>
    </row>
    <row r="6" spans="1:11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118"/>
      <c r="J6" s="59"/>
      <c r="K6" s="76"/>
    </row>
    <row r="7" spans="1:11" ht="15.75" customHeight="1" x14ac:dyDescent="0.2">
      <c r="A7" s="81"/>
      <c r="B7" s="92" t="s">
        <v>158</v>
      </c>
      <c r="C7" s="92" t="s">
        <v>154</v>
      </c>
      <c r="D7" s="123"/>
      <c r="E7" s="96"/>
      <c r="F7" s="93"/>
      <c r="G7" s="96"/>
      <c r="H7" s="93"/>
      <c r="I7" s="118"/>
      <c r="J7" s="59"/>
      <c r="K7" s="76"/>
    </row>
    <row r="8" spans="1:11" ht="15.75" customHeight="1" x14ac:dyDescent="0.2">
      <c r="A8" s="82"/>
      <c r="B8" s="93"/>
      <c r="C8" s="93"/>
      <c r="D8" s="84"/>
      <c r="E8" s="96"/>
      <c r="F8" s="93"/>
      <c r="G8" s="96"/>
      <c r="H8" s="93"/>
      <c r="I8" s="119"/>
      <c r="J8" s="59"/>
      <c r="K8" s="76"/>
    </row>
    <row r="9" spans="1:11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55" t="s">
        <v>16</v>
      </c>
      <c r="J9" s="64"/>
      <c r="K9" s="65"/>
    </row>
    <row r="10" spans="1:11" ht="12.6" customHeight="1" x14ac:dyDescent="0.2">
      <c r="A10" s="7">
        <v>1</v>
      </c>
      <c r="B10" s="13"/>
      <c r="C10" s="13"/>
      <c r="D10" s="13"/>
      <c r="E10" s="36" t="s">
        <v>66</v>
      </c>
      <c r="F10" s="16"/>
      <c r="G10" s="16"/>
      <c r="H10" s="16"/>
      <c r="I10" s="50">
        <v>1</v>
      </c>
      <c r="J10" s="63"/>
      <c r="K10" s="53"/>
    </row>
    <row r="11" spans="1:11" ht="12.6" customHeight="1" x14ac:dyDescent="0.2">
      <c r="A11" s="7">
        <v>2</v>
      </c>
      <c r="B11" s="16">
        <v>8099</v>
      </c>
      <c r="C11" s="16">
        <v>13664</v>
      </c>
      <c r="D11" s="16">
        <v>13000</v>
      </c>
      <c r="E11" s="36" t="s">
        <v>67</v>
      </c>
      <c r="F11" s="16">
        <v>15000</v>
      </c>
      <c r="G11" s="16"/>
      <c r="H11" s="16"/>
      <c r="I11" s="50">
        <v>2</v>
      </c>
      <c r="J11" s="63"/>
      <c r="K11" s="53"/>
    </row>
    <row r="12" spans="1:11" ht="12.6" customHeight="1" x14ac:dyDescent="0.2">
      <c r="A12" s="7">
        <v>3</v>
      </c>
      <c r="B12" s="13"/>
      <c r="C12" s="13"/>
      <c r="D12" s="16"/>
      <c r="E12" s="36" t="s">
        <v>68</v>
      </c>
      <c r="F12" s="16"/>
      <c r="G12" s="16"/>
      <c r="H12" s="16"/>
      <c r="I12" s="50">
        <v>3</v>
      </c>
      <c r="J12" s="63"/>
      <c r="K12" s="53"/>
    </row>
    <row r="13" spans="1:11" ht="12.6" customHeight="1" x14ac:dyDescent="0.2">
      <c r="A13" s="7">
        <v>4</v>
      </c>
      <c r="B13" s="13">
        <v>148.68</v>
      </c>
      <c r="C13" s="16">
        <v>1287.42</v>
      </c>
      <c r="D13" s="16">
        <v>200</v>
      </c>
      <c r="E13" s="11" t="s">
        <v>69</v>
      </c>
      <c r="F13" s="16">
        <v>800</v>
      </c>
      <c r="G13" s="16"/>
      <c r="H13" s="16"/>
      <c r="I13" s="50">
        <v>4</v>
      </c>
      <c r="J13" s="63"/>
      <c r="K13" s="53"/>
    </row>
    <row r="14" spans="1:11" ht="12.6" customHeight="1" x14ac:dyDescent="0.2">
      <c r="A14" s="7">
        <v>5</v>
      </c>
      <c r="B14" s="16">
        <v>4000</v>
      </c>
      <c r="C14" s="16">
        <v>4000</v>
      </c>
      <c r="D14" s="16">
        <v>4000</v>
      </c>
      <c r="E14" s="11" t="s">
        <v>70</v>
      </c>
      <c r="F14" s="16">
        <v>4000</v>
      </c>
      <c r="G14" s="16"/>
      <c r="H14" s="16"/>
      <c r="I14" s="50">
        <v>5</v>
      </c>
      <c r="J14" s="63"/>
      <c r="K14" s="53"/>
    </row>
    <row r="15" spans="1:11" ht="12.6" customHeight="1" x14ac:dyDescent="0.2">
      <c r="A15" s="7">
        <v>6</v>
      </c>
      <c r="B15" s="13">
        <v>6500</v>
      </c>
      <c r="C15" s="13"/>
      <c r="D15" s="16"/>
      <c r="E15" s="11" t="s">
        <v>120</v>
      </c>
      <c r="F15" s="16"/>
      <c r="G15" s="16"/>
      <c r="H15" s="16"/>
      <c r="I15" s="50">
        <v>6</v>
      </c>
      <c r="J15" s="63"/>
      <c r="K15" s="53"/>
    </row>
    <row r="16" spans="1:11" ht="12.6" customHeight="1" x14ac:dyDescent="0.2">
      <c r="A16" s="7">
        <v>7</v>
      </c>
      <c r="B16" s="13"/>
      <c r="C16" s="13"/>
      <c r="D16" s="16"/>
      <c r="E16" s="11">
        <v>7</v>
      </c>
      <c r="F16" s="13"/>
      <c r="G16" s="13"/>
      <c r="H16" s="13"/>
      <c r="I16" s="50">
        <v>7</v>
      </c>
      <c r="J16" s="63"/>
      <c r="K16" s="53"/>
    </row>
    <row r="17" spans="1:11" ht="12.6" customHeight="1" x14ac:dyDescent="0.2">
      <c r="A17" s="7">
        <v>8</v>
      </c>
      <c r="B17" s="13"/>
      <c r="C17" s="13"/>
      <c r="D17" s="13"/>
      <c r="E17" s="11">
        <v>8</v>
      </c>
      <c r="F17" s="13"/>
      <c r="G17" s="13"/>
      <c r="H17" s="13"/>
      <c r="I17" s="50">
        <v>8</v>
      </c>
      <c r="J17" s="63"/>
      <c r="K17" s="53"/>
    </row>
    <row r="18" spans="1:11" ht="12.6" customHeight="1" x14ac:dyDescent="0.2">
      <c r="A18" s="7">
        <v>9</v>
      </c>
      <c r="B18" s="16">
        <v>18747.68</v>
      </c>
      <c r="C18" s="16">
        <f>SUM(C10:C17)</f>
        <v>18951.419999999998</v>
      </c>
      <c r="D18" s="16">
        <f>SUM(D10:D17)</f>
        <v>17200</v>
      </c>
      <c r="E18" s="11" t="s">
        <v>71</v>
      </c>
      <c r="F18" s="16">
        <f>SUM(F10:F17)</f>
        <v>19800</v>
      </c>
      <c r="G18" s="16">
        <f>SUM(G10:G17)</f>
        <v>0</v>
      </c>
      <c r="H18" s="16">
        <f>SUM(H10:H17)</f>
        <v>0</v>
      </c>
      <c r="I18" s="50">
        <v>9</v>
      </c>
      <c r="J18" s="63"/>
      <c r="K18" s="53"/>
    </row>
    <row r="19" spans="1:11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50">
        <v>10</v>
      </c>
      <c r="J19" s="63"/>
      <c r="K19" s="53"/>
    </row>
    <row r="20" spans="1:11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50">
        <v>11</v>
      </c>
      <c r="J20" s="63"/>
      <c r="K20" s="53"/>
    </row>
    <row r="21" spans="1:11" ht="21.75" customHeight="1" x14ac:dyDescent="0.2">
      <c r="A21" s="7">
        <v>12</v>
      </c>
      <c r="B21" s="16">
        <f>SUM(B18:B20)</f>
        <v>18747.68</v>
      </c>
      <c r="C21" s="16">
        <f>SUM(C18:C20)</f>
        <v>18951.419999999998</v>
      </c>
      <c r="D21" s="16">
        <f>SUM(D18:D20)</f>
        <v>17200</v>
      </c>
      <c r="E21" s="11" t="s">
        <v>74</v>
      </c>
      <c r="F21" s="16">
        <f>SUM(F18:F20)</f>
        <v>19800</v>
      </c>
      <c r="G21" s="16">
        <f>SUM(G18:G20)</f>
        <v>0</v>
      </c>
      <c r="H21" s="16">
        <f>SUM(H18:H20)</f>
        <v>0</v>
      </c>
      <c r="I21" s="50">
        <v>12</v>
      </c>
      <c r="J21" s="63"/>
      <c r="K21" s="53"/>
    </row>
    <row r="22" spans="1:11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55" t="s">
        <v>16</v>
      </c>
      <c r="J22" s="64"/>
      <c r="K22" s="53"/>
    </row>
    <row r="23" spans="1:11" ht="12.6" customHeight="1" x14ac:dyDescent="0.2">
      <c r="A23" s="7">
        <v>1</v>
      </c>
      <c r="B23" s="16">
        <v>5083.5</v>
      </c>
      <c r="C23" s="16">
        <v>606.97</v>
      </c>
      <c r="D23" s="16">
        <v>3000</v>
      </c>
      <c r="E23" s="11" t="s">
        <v>76</v>
      </c>
      <c r="F23" s="16">
        <v>5000</v>
      </c>
      <c r="G23" s="16"/>
      <c r="H23" s="16"/>
      <c r="I23" s="50">
        <v>1</v>
      </c>
      <c r="J23" s="63"/>
      <c r="K23" s="53"/>
    </row>
    <row r="24" spans="1:11" ht="12.6" customHeight="1" x14ac:dyDescent="0.2">
      <c r="A24" s="7">
        <v>2</v>
      </c>
      <c r="B24" s="16">
        <v>0</v>
      </c>
      <c r="C24" s="16">
        <v>0</v>
      </c>
      <c r="D24" s="16">
        <v>14200</v>
      </c>
      <c r="E24" s="11" t="s">
        <v>77</v>
      </c>
      <c r="F24" s="16">
        <v>14800</v>
      </c>
      <c r="G24" s="16"/>
      <c r="H24" s="16"/>
      <c r="I24" s="50">
        <v>2</v>
      </c>
      <c r="J24" s="63"/>
      <c r="K24" s="53"/>
    </row>
    <row r="25" spans="1:11" ht="12.6" customHeight="1" x14ac:dyDescent="0.2">
      <c r="A25" s="7">
        <v>3</v>
      </c>
      <c r="B25" s="13"/>
      <c r="C25" s="13"/>
      <c r="D25" s="13"/>
      <c r="E25" s="11">
        <v>3</v>
      </c>
      <c r="F25" s="13"/>
      <c r="G25" s="13"/>
      <c r="H25" s="13"/>
      <c r="I25" s="50">
        <v>3</v>
      </c>
      <c r="J25" s="63"/>
      <c r="K25" s="53"/>
    </row>
    <row r="26" spans="1:11" ht="12.6" customHeight="1" x14ac:dyDescent="0.2">
      <c r="A26" s="7">
        <v>4</v>
      </c>
      <c r="B26" s="13"/>
      <c r="C26" s="13"/>
      <c r="D26" s="13"/>
      <c r="E26" s="11">
        <v>4</v>
      </c>
      <c r="F26" s="13"/>
      <c r="G26" s="13"/>
      <c r="H26" s="13"/>
      <c r="I26" s="50">
        <v>4</v>
      </c>
      <c r="J26" s="63"/>
      <c r="K26" s="53"/>
    </row>
    <row r="27" spans="1:11" ht="12.6" customHeight="1" x14ac:dyDescent="0.2">
      <c r="A27" s="7">
        <v>5</v>
      </c>
      <c r="B27" s="13"/>
      <c r="C27" s="13"/>
      <c r="D27" s="13"/>
      <c r="E27" s="11">
        <v>5</v>
      </c>
      <c r="F27" s="13"/>
      <c r="G27" s="13"/>
      <c r="H27" s="13"/>
      <c r="I27" s="50">
        <v>5</v>
      </c>
      <c r="J27" s="63"/>
      <c r="K27" s="53"/>
    </row>
    <row r="28" spans="1:11" ht="12.6" customHeight="1" x14ac:dyDescent="0.2">
      <c r="A28" s="7">
        <v>6</v>
      </c>
      <c r="B28" s="13"/>
      <c r="C28" s="13"/>
      <c r="D28" s="13"/>
      <c r="E28" s="11">
        <v>6</v>
      </c>
      <c r="F28" s="13"/>
      <c r="G28" s="13"/>
      <c r="H28" s="13"/>
      <c r="I28" s="50">
        <v>6</v>
      </c>
      <c r="J28" s="63"/>
      <c r="K28" s="53"/>
    </row>
    <row r="29" spans="1:11" ht="12.6" customHeight="1" x14ac:dyDescent="0.2">
      <c r="A29" s="7">
        <v>7</v>
      </c>
      <c r="B29" s="13"/>
      <c r="C29" s="13"/>
      <c r="D29" s="13"/>
      <c r="E29" s="11">
        <v>7</v>
      </c>
      <c r="F29" s="13"/>
      <c r="G29" s="13"/>
      <c r="H29" s="13"/>
      <c r="I29" s="50">
        <v>7</v>
      </c>
      <c r="J29" s="63"/>
      <c r="K29" s="53"/>
    </row>
    <row r="30" spans="1:11" ht="12.6" customHeight="1" x14ac:dyDescent="0.2">
      <c r="A30" s="7">
        <v>8</v>
      </c>
      <c r="B30" s="13"/>
      <c r="C30" s="13"/>
      <c r="D30" s="13"/>
      <c r="E30" s="11">
        <v>8</v>
      </c>
      <c r="F30" s="13"/>
      <c r="G30" s="13"/>
      <c r="H30" s="13"/>
      <c r="I30" s="50">
        <v>8</v>
      </c>
      <c r="J30" s="63"/>
      <c r="K30" s="53"/>
    </row>
    <row r="31" spans="1:11" ht="12.6" customHeight="1" x14ac:dyDescent="0.2">
      <c r="A31" s="7">
        <v>9</v>
      </c>
      <c r="B31" s="13"/>
      <c r="C31" s="13"/>
      <c r="D31" s="13"/>
      <c r="E31" s="11">
        <v>9</v>
      </c>
      <c r="F31" s="13"/>
      <c r="G31" s="13"/>
      <c r="H31" s="13"/>
      <c r="I31" s="50">
        <v>9</v>
      </c>
      <c r="J31" s="63"/>
      <c r="K31" s="53"/>
    </row>
    <row r="32" spans="1:11" ht="12.6" customHeight="1" x14ac:dyDescent="0.2">
      <c r="A32" s="7">
        <v>10</v>
      </c>
      <c r="B32" s="13"/>
      <c r="C32" s="13"/>
      <c r="D32" s="13"/>
      <c r="E32" s="11">
        <v>10</v>
      </c>
      <c r="F32" s="13"/>
      <c r="G32" s="13"/>
      <c r="H32" s="13"/>
      <c r="I32" s="50">
        <v>10</v>
      </c>
      <c r="J32" s="63"/>
      <c r="K32" s="53"/>
    </row>
    <row r="33" spans="1:11" ht="12.6" customHeight="1" x14ac:dyDescent="0.2">
      <c r="A33" s="7">
        <v>11</v>
      </c>
      <c r="B33" s="13"/>
      <c r="C33" s="13"/>
      <c r="D33" s="13"/>
      <c r="E33" s="11">
        <v>11</v>
      </c>
      <c r="F33" s="13"/>
      <c r="G33" s="13"/>
      <c r="H33" s="13"/>
      <c r="I33" s="50">
        <v>11</v>
      </c>
      <c r="J33" s="63"/>
      <c r="K33" s="53"/>
    </row>
    <row r="34" spans="1:11" ht="12.6" customHeight="1" x14ac:dyDescent="0.2">
      <c r="A34" s="7">
        <v>12</v>
      </c>
      <c r="B34" s="13"/>
      <c r="C34" s="13"/>
      <c r="D34" s="13"/>
      <c r="E34" s="11">
        <v>12</v>
      </c>
      <c r="F34" s="13"/>
      <c r="G34" s="13"/>
      <c r="H34" s="13"/>
      <c r="I34" s="50">
        <v>12</v>
      </c>
      <c r="J34" s="63"/>
      <c r="K34" s="53"/>
    </row>
    <row r="35" spans="1:11" ht="12.6" customHeight="1" x14ac:dyDescent="0.2">
      <c r="A35" s="7">
        <v>13</v>
      </c>
      <c r="B35" s="13"/>
      <c r="C35" s="13"/>
      <c r="D35" s="13"/>
      <c r="E35" s="11">
        <v>13</v>
      </c>
      <c r="F35" s="13"/>
      <c r="G35" s="13"/>
      <c r="H35" s="13"/>
      <c r="I35" s="50">
        <v>13</v>
      </c>
      <c r="J35" s="63"/>
      <c r="K35" s="53"/>
    </row>
    <row r="36" spans="1:11" ht="12.6" customHeight="1" x14ac:dyDescent="0.2">
      <c r="A36" s="7">
        <v>14</v>
      </c>
      <c r="B36" s="13"/>
      <c r="C36" s="13"/>
      <c r="D36" s="13"/>
      <c r="E36" s="11">
        <v>14</v>
      </c>
      <c r="F36" s="13"/>
      <c r="G36" s="13"/>
      <c r="H36" s="13"/>
      <c r="I36" s="50">
        <v>14</v>
      </c>
      <c r="J36" s="63"/>
      <c r="K36" s="53"/>
    </row>
    <row r="37" spans="1:11" ht="12.6" customHeight="1" x14ac:dyDescent="0.2">
      <c r="A37" s="7">
        <v>15</v>
      </c>
      <c r="B37" s="16">
        <v>13664.18</v>
      </c>
      <c r="C37" s="16">
        <f>+C21-C23</f>
        <v>18344.449999999997</v>
      </c>
      <c r="D37" s="14"/>
      <c r="E37" s="11" t="s">
        <v>78</v>
      </c>
      <c r="F37" s="14"/>
      <c r="G37" s="14"/>
      <c r="H37" s="14"/>
      <c r="I37" s="50">
        <v>15</v>
      </c>
      <c r="J37" s="63"/>
      <c r="K37" s="53"/>
    </row>
    <row r="38" spans="1:11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50">
        <v>16</v>
      </c>
      <c r="J38" s="63"/>
      <c r="K38" s="53"/>
    </row>
    <row r="39" spans="1:11" ht="21.75" customHeight="1" x14ac:dyDescent="0.2">
      <c r="A39" s="7">
        <v>17</v>
      </c>
      <c r="B39" s="16">
        <f>SUM(B23:B38)</f>
        <v>18747.68</v>
      </c>
      <c r="C39" s="16">
        <f>SUM(C23:C38)</f>
        <v>18951.419999999998</v>
      </c>
      <c r="D39" s="16">
        <f>SUM(D23:D38)</f>
        <v>17200</v>
      </c>
      <c r="E39" s="11" t="s">
        <v>80</v>
      </c>
      <c r="F39" s="16">
        <f>SUM(F23:F38)</f>
        <v>19800</v>
      </c>
      <c r="G39" s="16">
        <f>SUM(G23:G38)</f>
        <v>0</v>
      </c>
      <c r="H39" s="16">
        <f>SUM(H23:H38)</f>
        <v>0</v>
      </c>
      <c r="I39" s="50">
        <v>17</v>
      </c>
      <c r="J39" s="63"/>
      <c r="K39" s="53"/>
    </row>
    <row r="40" spans="1:11" ht="12.95" customHeight="1" x14ac:dyDescent="0.25">
      <c r="E40" s="120" t="s">
        <v>19</v>
      </c>
      <c r="F40" s="120"/>
    </row>
    <row r="41" spans="1:11" ht="12.95" customHeight="1" x14ac:dyDescent="0.25"/>
    <row r="42" spans="1:11" ht="12.95" customHeight="1" x14ac:dyDescent="0.25">
      <c r="F42" s="38">
        <f>+F21-F39</f>
        <v>0</v>
      </c>
      <c r="K42" s="70"/>
    </row>
    <row r="43" spans="1:11" ht="21.75" customHeight="1" x14ac:dyDescent="0.25"/>
    <row r="44" spans="1:11" ht="15" customHeight="1" x14ac:dyDescent="0.25">
      <c r="C44" s="37"/>
    </row>
    <row r="45" spans="1:11" ht="10.5" hidden="1" customHeight="1" x14ac:dyDescent="0.25"/>
    <row r="46" spans="1:11" ht="10.5" hidden="1" customHeight="1" x14ac:dyDescent="0.25"/>
    <row r="47" spans="1:11" ht="10.5" hidden="1" customHeight="1" x14ac:dyDescent="0.25"/>
    <row r="48" spans="1:11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K5:K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4" orientation="landscape" horizontalDpi="300" verticalDpi="300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6514-7430-4998-9ADC-048D1E844DAD}">
  <sheetPr>
    <tabColor rgb="FF92D050"/>
    <pageSetUpPr fitToPage="1"/>
  </sheetPr>
  <dimension ref="A1:K2290"/>
  <sheetViews>
    <sheetView topLeftCell="A2" zoomScaleNormal="100" workbookViewId="0">
      <selection activeCell="E33" sqref="E33:E34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2.28515625" customWidth="1"/>
    <col min="7" max="7" width="18.7109375" customWidth="1"/>
    <col min="8" max="8" width="17.5703125" customWidth="1"/>
    <col min="9" max="9" width="4.140625" customWidth="1"/>
    <col min="10" max="10" width="1" customWidth="1"/>
    <col min="11" max="11" width="16" customWidth="1"/>
  </cols>
  <sheetData>
    <row r="1" spans="1:11" x14ac:dyDescent="0.25">
      <c r="A1" s="124"/>
      <c r="B1" s="124"/>
      <c r="E1" s="6" t="s">
        <v>61</v>
      </c>
      <c r="G1" s="76"/>
      <c r="H1" s="76"/>
    </row>
    <row r="2" spans="1:11" x14ac:dyDescent="0.25">
      <c r="A2" s="101" t="s">
        <v>12</v>
      </c>
      <c r="B2" s="124"/>
      <c r="E2" s="6" t="s">
        <v>62</v>
      </c>
      <c r="G2" s="76"/>
      <c r="H2" s="76"/>
    </row>
    <row r="3" spans="1:11" x14ac:dyDescent="0.25">
      <c r="A3" s="101" t="s">
        <v>63</v>
      </c>
      <c r="B3" s="124"/>
      <c r="E3" s="35" t="s">
        <v>81</v>
      </c>
      <c r="G3" s="127"/>
      <c r="H3" s="127"/>
    </row>
    <row r="4" spans="1:11" x14ac:dyDescent="0.25">
      <c r="A4" s="124"/>
      <c r="B4" s="124"/>
      <c r="E4" s="15"/>
      <c r="F4" s="72" t="s">
        <v>29</v>
      </c>
      <c r="G4" s="72"/>
      <c r="H4" s="72"/>
    </row>
    <row r="5" spans="1:11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117"/>
      <c r="J5" s="59"/>
      <c r="K5" s="76"/>
    </row>
    <row r="6" spans="1:11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118"/>
      <c r="J6" s="59"/>
      <c r="K6" s="76"/>
    </row>
    <row r="7" spans="1:11" ht="15.75" customHeight="1" x14ac:dyDescent="0.2">
      <c r="A7" s="81"/>
      <c r="B7" s="92" t="s">
        <v>158</v>
      </c>
      <c r="C7" s="92" t="s">
        <v>154</v>
      </c>
      <c r="D7" s="123"/>
      <c r="E7" s="96"/>
      <c r="F7" s="93"/>
      <c r="G7" s="96"/>
      <c r="H7" s="93"/>
      <c r="I7" s="118"/>
      <c r="J7" s="59"/>
      <c r="K7" s="76"/>
    </row>
    <row r="8" spans="1:11" ht="15.75" customHeight="1" x14ac:dyDescent="0.2">
      <c r="A8" s="82"/>
      <c r="B8" s="93"/>
      <c r="C8" s="93"/>
      <c r="D8" s="84"/>
      <c r="E8" s="96"/>
      <c r="F8" s="93"/>
      <c r="G8" s="96"/>
      <c r="H8" s="93"/>
      <c r="I8" s="119"/>
      <c r="J8" s="59"/>
      <c r="K8" s="76"/>
    </row>
    <row r="9" spans="1:11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55" t="s">
        <v>16</v>
      </c>
      <c r="J9" s="64"/>
      <c r="K9" s="65"/>
    </row>
    <row r="10" spans="1:11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50">
        <v>1</v>
      </c>
      <c r="J10" s="63"/>
      <c r="K10" s="54"/>
    </row>
    <row r="11" spans="1:11" ht="12.6" customHeight="1" x14ac:dyDescent="0.2">
      <c r="A11" s="7">
        <v>2</v>
      </c>
      <c r="B11" s="16">
        <v>2720</v>
      </c>
      <c r="C11" s="16">
        <v>8281</v>
      </c>
      <c r="D11" s="16">
        <v>5000</v>
      </c>
      <c r="E11" s="36" t="s">
        <v>67</v>
      </c>
      <c r="F11" s="16">
        <v>10000</v>
      </c>
      <c r="G11" s="16"/>
      <c r="H11" s="16"/>
      <c r="I11" s="50">
        <v>2</v>
      </c>
      <c r="J11" s="63"/>
      <c r="K11" s="54"/>
    </row>
    <row r="12" spans="1:11" ht="12.6" customHeight="1" x14ac:dyDescent="0.2">
      <c r="A12" s="7">
        <v>3</v>
      </c>
      <c r="B12" s="13"/>
      <c r="C12" s="16"/>
      <c r="D12" s="16"/>
      <c r="E12" s="36" t="s">
        <v>68</v>
      </c>
      <c r="F12" s="13"/>
      <c r="G12" s="13"/>
      <c r="H12" s="13"/>
      <c r="I12" s="50">
        <v>3</v>
      </c>
      <c r="J12" s="63"/>
      <c r="K12" s="54"/>
    </row>
    <row r="13" spans="1:11" ht="12.6" customHeight="1" x14ac:dyDescent="0.2">
      <c r="A13" s="7">
        <v>4</v>
      </c>
      <c r="B13" s="26">
        <v>61.16</v>
      </c>
      <c r="C13" s="16">
        <v>230.24</v>
      </c>
      <c r="D13" s="16">
        <v>200</v>
      </c>
      <c r="E13" s="11" t="s">
        <v>82</v>
      </c>
      <c r="F13" s="13">
        <v>200</v>
      </c>
      <c r="G13" s="13"/>
      <c r="H13" s="13"/>
      <c r="I13" s="50">
        <v>4</v>
      </c>
      <c r="J13" s="63"/>
      <c r="K13" s="54"/>
    </row>
    <row r="14" spans="1:11" ht="12.6" customHeight="1" x14ac:dyDescent="0.2">
      <c r="A14" s="7">
        <v>5</v>
      </c>
      <c r="B14" s="16">
        <v>4000</v>
      </c>
      <c r="C14" s="16">
        <v>4000</v>
      </c>
      <c r="D14" s="16">
        <v>4000</v>
      </c>
      <c r="E14" s="11" t="s">
        <v>70</v>
      </c>
      <c r="F14" s="16">
        <v>4000</v>
      </c>
      <c r="G14" s="16"/>
      <c r="H14" s="16"/>
      <c r="I14" s="50">
        <v>5</v>
      </c>
      <c r="J14" s="63"/>
      <c r="K14" s="54"/>
    </row>
    <row r="15" spans="1:11" ht="12.6" customHeight="1" x14ac:dyDescent="0.2">
      <c r="A15" s="7">
        <v>6</v>
      </c>
      <c r="B15" s="13">
        <v>2500</v>
      </c>
      <c r="C15" s="16"/>
      <c r="D15" s="16"/>
      <c r="E15" s="11" t="s">
        <v>126</v>
      </c>
      <c r="F15" s="13"/>
      <c r="G15" s="13"/>
      <c r="H15" s="13"/>
      <c r="I15" s="50">
        <v>6</v>
      </c>
      <c r="J15" s="63"/>
      <c r="K15" s="54"/>
    </row>
    <row r="16" spans="1:11" ht="12.6" customHeight="1" x14ac:dyDescent="0.2">
      <c r="A16" s="7">
        <v>7</v>
      </c>
      <c r="B16" s="13">
        <v>2060</v>
      </c>
      <c r="C16" s="16"/>
      <c r="D16" s="16"/>
      <c r="E16" s="11" t="s">
        <v>125</v>
      </c>
      <c r="F16" s="13"/>
      <c r="G16" s="13"/>
      <c r="H16" s="13"/>
      <c r="I16" s="50">
        <v>7</v>
      </c>
      <c r="J16" s="63"/>
      <c r="K16" s="54"/>
    </row>
    <row r="17" spans="1:11" ht="12.6" customHeight="1" x14ac:dyDescent="0.2">
      <c r="A17" s="7">
        <v>8</v>
      </c>
      <c r="B17" s="13"/>
      <c r="C17" s="16"/>
      <c r="D17" s="16"/>
      <c r="E17" s="11">
        <v>8</v>
      </c>
      <c r="F17" s="13"/>
      <c r="G17" s="13"/>
      <c r="H17" s="13"/>
      <c r="I17" s="50">
        <v>8</v>
      </c>
      <c r="J17" s="63"/>
      <c r="K17" s="54"/>
    </row>
    <row r="18" spans="1:11" ht="12.6" customHeight="1" x14ac:dyDescent="0.2">
      <c r="A18" s="7">
        <v>9</v>
      </c>
      <c r="B18" s="16">
        <v>11341.16</v>
      </c>
      <c r="C18" s="16">
        <f>SUM(C10:C17)</f>
        <v>12511.24</v>
      </c>
      <c r="D18" s="16">
        <f>SUM(D10:D17)</f>
        <v>9200</v>
      </c>
      <c r="E18" s="11" t="s">
        <v>71</v>
      </c>
      <c r="F18" s="16">
        <f t="shared" ref="F18:H18" si="0">SUM(F10:F17)</f>
        <v>14200</v>
      </c>
      <c r="G18" s="16">
        <f>SUM(G11:G17)</f>
        <v>0</v>
      </c>
      <c r="H18" s="16">
        <f t="shared" si="0"/>
        <v>0</v>
      </c>
      <c r="I18" s="50">
        <v>9</v>
      </c>
      <c r="J18" s="63"/>
      <c r="K18" s="54"/>
    </row>
    <row r="19" spans="1:11" ht="12.6" customHeight="1" x14ac:dyDescent="0.2">
      <c r="A19" s="7">
        <v>10</v>
      </c>
      <c r="B19" s="14"/>
      <c r="C19" s="16"/>
      <c r="D19" s="13"/>
      <c r="E19" s="11" t="s">
        <v>72</v>
      </c>
      <c r="F19" s="13"/>
      <c r="G19" s="13"/>
      <c r="H19" s="13"/>
      <c r="I19" s="50">
        <v>10</v>
      </c>
      <c r="J19" s="63"/>
      <c r="K19" s="54"/>
    </row>
    <row r="20" spans="1:11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50">
        <v>11</v>
      </c>
      <c r="J20" s="63"/>
      <c r="K20" s="54"/>
    </row>
    <row r="21" spans="1:11" ht="21.75" customHeight="1" x14ac:dyDescent="0.2">
      <c r="A21" s="7">
        <v>12</v>
      </c>
      <c r="B21" s="16">
        <f>SUM(B18:B20)</f>
        <v>11341.16</v>
      </c>
      <c r="C21" s="16">
        <f>SUM(C18:C20)</f>
        <v>12511.24</v>
      </c>
      <c r="D21" s="16">
        <f>SUM(D18:D20)</f>
        <v>9200</v>
      </c>
      <c r="E21" s="11" t="s">
        <v>74</v>
      </c>
      <c r="F21" s="16">
        <f>SUM(F18:F20)</f>
        <v>14200</v>
      </c>
      <c r="G21" s="16">
        <f>SUM(G18:G20)</f>
        <v>0</v>
      </c>
      <c r="H21" s="16">
        <f>SUM(H18:H20)</f>
        <v>0</v>
      </c>
      <c r="I21" s="50">
        <v>12</v>
      </c>
      <c r="J21" s="63"/>
      <c r="K21" s="54"/>
    </row>
    <row r="22" spans="1:11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55" t="s">
        <v>16</v>
      </c>
      <c r="J22" s="64"/>
      <c r="K22" s="54"/>
    </row>
    <row r="23" spans="1:11" ht="12.6" customHeight="1" x14ac:dyDescent="0.2">
      <c r="A23" s="7">
        <v>1</v>
      </c>
      <c r="B23" s="16">
        <v>3060</v>
      </c>
      <c r="C23" s="16"/>
      <c r="D23" s="16">
        <v>1000</v>
      </c>
      <c r="E23" s="11" t="s">
        <v>76</v>
      </c>
      <c r="F23" s="16">
        <v>3000</v>
      </c>
      <c r="G23" s="16"/>
      <c r="H23" s="16"/>
      <c r="I23" s="50">
        <v>1</v>
      </c>
      <c r="J23" s="63"/>
      <c r="K23" s="54"/>
    </row>
    <row r="24" spans="1:11" ht="12.6" customHeight="1" x14ac:dyDescent="0.2">
      <c r="A24" s="7">
        <v>2</v>
      </c>
      <c r="B24" s="16">
        <v>0</v>
      </c>
      <c r="C24" s="16">
        <v>0</v>
      </c>
      <c r="D24" s="16">
        <v>8200</v>
      </c>
      <c r="E24" s="11" t="s">
        <v>77</v>
      </c>
      <c r="F24" s="16">
        <v>11200</v>
      </c>
      <c r="G24" s="16"/>
      <c r="H24" s="16"/>
      <c r="I24" s="50">
        <v>2</v>
      </c>
      <c r="J24" s="63"/>
      <c r="K24" s="54"/>
    </row>
    <row r="25" spans="1:11" ht="12.6" customHeight="1" x14ac:dyDescent="0.2">
      <c r="A25" s="7">
        <v>3</v>
      </c>
      <c r="B25" s="13"/>
      <c r="C25" s="16"/>
      <c r="D25" s="13"/>
      <c r="E25" s="11">
        <v>3</v>
      </c>
      <c r="F25" s="13"/>
      <c r="G25" s="13"/>
      <c r="H25" s="13"/>
      <c r="I25" s="50">
        <v>3</v>
      </c>
      <c r="J25" s="63"/>
      <c r="K25" s="54"/>
    </row>
    <row r="26" spans="1:11" ht="12.6" customHeight="1" x14ac:dyDescent="0.2">
      <c r="A26" s="7">
        <v>4</v>
      </c>
      <c r="B26" s="13"/>
      <c r="C26" s="16"/>
      <c r="D26" s="13"/>
      <c r="E26" s="11">
        <v>4</v>
      </c>
      <c r="F26" s="13"/>
      <c r="G26" s="13"/>
      <c r="H26" s="13"/>
      <c r="I26" s="50">
        <v>4</v>
      </c>
      <c r="J26" s="63"/>
      <c r="K26" s="54"/>
    </row>
    <row r="27" spans="1:11" ht="12.6" customHeight="1" x14ac:dyDescent="0.2">
      <c r="A27" s="7">
        <v>5</v>
      </c>
      <c r="B27" s="13"/>
      <c r="C27" s="16"/>
      <c r="D27" s="13"/>
      <c r="E27" s="11">
        <v>5</v>
      </c>
      <c r="F27" s="13"/>
      <c r="G27" s="13"/>
      <c r="H27" s="13"/>
      <c r="I27" s="50">
        <v>5</v>
      </c>
      <c r="J27" s="63"/>
      <c r="K27" s="54"/>
    </row>
    <row r="28" spans="1:11" ht="12.6" customHeight="1" x14ac:dyDescent="0.2">
      <c r="A28" s="7">
        <v>6</v>
      </c>
      <c r="B28" s="13"/>
      <c r="C28" s="16"/>
      <c r="D28" s="13"/>
      <c r="E28" s="11">
        <v>6</v>
      </c>
      <c r="F28" s="13"/>
      <c r="G28" s="13"/>
      <c r="H28" s="13"/>
      <c r="I28" s="50">
        <v>6</v>
      </c>
      <c r="J28" s="63"/>
      <c r="K28" s="54"/>
    </row>
    <row r="29" spans="1:11" ht="12.6" customHeight="1" x14ac:dyDescent="0.2">
      <c r="A29" s="7">
        <v>7</v>
      </c>
      <c r="B29" s="13"/>
      <c r="C29" s="16"/>
      <c r="D29" s="13"/>
      <c r="E29" s="11">
        <v>7</v>
      </c>
      <c r="F29" s="13"/>
      <c r="G29" s="13"/>
      <c r="H29" s="13"/>
      <c r="I29" s="50">
        <v>7</v>
      </c>
      <c r="J29" s="63"/>
      <c r="K29" s="54"/>
    </row>
    <row r="30" spans="1:11" ht="12.6" customHeight="1" x14ac:dyDescent="0.2">
      <c r="A30" s="7">
        <v>8</v>
      </c>
      <c r="B30" s="13"/>
      <c r="C30" s="16"/>
      <c r="D30" s="13"/>
      <c r="E30" s="11">
        <v>8</v>
      </c>
      <c r="F30" s="13"/>
      <c r="G30" s="13"/>
      <c r="H30" s="13"/>
      <c r="I30" s="50">
        <v>8</v>
      </c>
      <c r="J30" s="63"/>
      <c r="K30" s="54"/>
    </row>
    <row r="31" spans="1:11" ht="12.6" customHeight="1" x14ac:dyDescent="0.2">
      <c r="A31" s="7">
        <v>9</v>
      </c>
      <c r="B31" s="13"/>
      <c r="C31" s="16"/>
      <c r="D31" s="13"/>
      <c r="E31" s="11">
        <v>9</v>
      </c>
      <c r="F31" s="13"/>
      <c r="G31" s="13"/>
      <c r="H31" s="13"/>
      <c r="I31" s="50">
        <v>9</v>
      </c>
      <c r="J31" s="63"/>
      <c r="K31" s="54"/>
    </row>
    <row r="32" spans="1:11" ht="12.6" customHeight="1" x14ac:dyDescent="0.2">
      <c r="A32" s="7">
        <v>10</v>
      </c>
      <c r="B32" s="13"/>
      <c r="C32" s="13"/>
      <c r="D32" s="13"/>
      <c r="E32" s="11">
        <v>10</v>
      </c>
      <c r="F32" s="13"/>
      <c r="G32" s="13"/>
      <c r="H32" s="13"/>
      <c r="I32" s="50">
        <v>10</v>
      </c>
      <c r="J32" s="63"/>
      <c r="K32" s="54"/>
    </row>
    <row r="33" spans="1:11" ht="12.6" customHeight="1" x14ac:dyDescent="0.2">
      <c r="A33" s="7">
        <v>11</v>
      </c>
      <c r="B33" s="13"/>
      <c r="C33" s="13"/>
      <c r="D33" s="13"/>
      <c r="E33" s="11">
        <v>11</v>
      </c>
      <c r="F33" s="13"/>
      <c r="G33" s="13"/>
      <c r="H33" s="13"/>
      <c r="I33" s="50">
        <v>11</v>
      </c>
      <c r="J33" s="63"/>
      <c r="K33" s="54"/>
    </row>
    <row r="34" spans="1:11" ht="12.6" customHeight="1" x14ac:dyDescent="0.2">
      <c r="A34" s="7">
        <v>12</v>
      </c>
      <c r="B34" s="13"/>
      <c r="C34" s="13"/>
      <c r="D34" s="13"/>
      <c r="E34" s="11">
        <v>12</v>
      </c>
      <c r="F34" s="13"/>
      <c r="G34" s="13"/>
      <c r="H34" s="13"/>
      <c r="I34" s="50">
        <v>12</v>
      </c>
      <c r="J34" s="63"/>
      <c r="K34" s="54"/>
    </row>
    <row r="35" spans="1:11" ht="12.6" customHeight="1" x14ac:dyDescent="0.2">
      <c r="A35" s="7">
        <v>13</v>
      </c>
      <c r="B35" s="13"/>
      <c r="C35" s="13"/>
      <c r="D35" s="13"/>
      <c r="E35" s="11">
        <v>13</v>
      </c>
      <c r="F35" s="13"/>
      <c r="G35" s="13"/>
      <c r="H35" s="13"/>
      <c r="I35" s="50">
        <v>13</v>
      </c>
      <c r="J35" s="63"/>
      <c r="K35" s="54"/>
    </row>
    <row r="36" spans="1:11" ht="12.6" customHeight="1" x14ac:dyDescent="0.2">
      <c r="A36" s="7">
        <v>14</v>
      </c>
      <c r="B36" s="13"/>
      <c r="C36" s="13"/>
      <c r="D36" s="13"/>
      <c r="E36" s="11">
        <v>14</v>
      </c>
      <c r="F36" s="13"/>
      <c r="G36" s="13"/>
      <c r="H36" s="13"/>
      <c r="I36" s="50">
        <v>14</v>
      </c>
      <c r="J36" s="63"/>
      <c r="K36" s="54"/>
    </row>
    <row r="37" spans="1:11" ht="12.6" customHeight="1" x14ac:dyDescent="0.2">
      <c r="A37" s="7">
        <v>15</v>
      </c>
      <c r="B37" s="16">
        <v>8281</v>
      </c>
      <c r="C37" s="16">
        <f>+C21-C23</f>
        <v>12511.24</v>
      </c>
      <c r="D37" s="14"/>
      <c r="E37" s="11" t="s">
        <v>78</v>
      </c>
      <c r="F37" s="14"/>
      <c r="G37" s="14"/>
      <c r="H37" s="14"/>
      <c r="I37" s="50">
        <v>15</v>
      </c>
      <c r="J37" s="63"/>
      <c r="K37" s="54"/>
    </row>
    <row r="38" spans="1:11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50">
        <v>16</v>
      </c>
      <c r="J38" s="63"/>
      <c r="K38" s="54"/>
    </row>
    <row r="39" spans="1:11" ht="21.75" customHeight="1" x14ac:dyDescent="0.2">
      <c r="A39" s="7">
        <v>17</v>
      </c>
      <c r="B39" s="16">
        <f>SUM(B23:B38)</f>
        <v>11341</v>
      </c>
      <c r="C39" s="16">
        <f>SUM(C23:C38)</f>
        <v>12511.24</v>
      </c>
      <c r="D39" s="16">
        <f>SUM(D23:D38)</f>
        <v>9200</v>
      </c>
      <c r="E39" s="11" t="s">
        <v>80</v>
      </c>
      <c r="F39" s="16">
        <f>SUM(F23:F38)</f>
        <v>14200</v>
      </c>
      <c r="G39" s="16">
        <f>SUM(G23:G38)</f>
        <v>0</v>
      </c>
      <c r="H39" s="16">
        <f>SUM(H23:H38)</f>
        <v>0</v>
      </c>
      <c r="I39" s="50">
        <v>17</v>
      </c>
      <c r="J39" s="63"/>
      <c r="K39" s="54"/>
    </row>
    <row r="40" spans="1:11" ht="12.95" customHeight="1" x14ac:dyDescent="0.25">
      <c r="E40" s="120" t="s">
        <v>19</v>
      </c>
      <c r="F40" s="120"/>
    </row>
    <row r="41" spans="1:11" ht="12.95" customHeight="1" x14ac:dyDescent="0.25"/>
    <row r="42" spans="1:11" ht="12.95" customHeight="1" x14ac:dyDescent="0.25">
      <c r="F42" s="38">
        <f>+F21-F39</f>
        <v>0</v>
      </c>
      <c r="K42" s="70"/>
    </row>
    <row r="43" spans="1:11" ht="21.75" customHeight="1" x14ac:dyDescent="0.25"/>
    <row r="44" spans="1:11" ht="15" customHeight="1" x14ac:dyDescent="0.25">
      <c r="C44" s="33"/>
    </row>
    <row r="45" spans="1:11" ht="10.5" hidden="1" customHeight="1" x14ac:dyDescent="0.25"/>
    <row r="46" spans="1:11" ht="10.5" hidden="1" customHeight="1" x14ac:dyDescent="0.25"/>
    <row r="47" spans="1:11" ht="10.5" hidden="1" customHeight="1" x14ac:dyDescent="0.25"/>
    <row r="48" spans="1:11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K5:K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1" orientation="landscape" horizontalDpi="300" verticalDpi="300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62D4-3580-4CC5-B456-52EEAD897FB1}">
  <sheetPr>
    <tabColor rgb="FF92D050"/>
    <pageSetUpPr fitToPage="1"/>
  </sheetPr>
  <dimension ref="A1:J2294"/>
  <sheetViews>
    <sheetView topLeftCell="A4" zoomScaleNormal="100" workbookViewId="0">
      <selection activeCell="E25" sqref="E25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2.28515625" customWidth="1"/>
    <col min="7" max="7" width="18.7109375" customWidth="1"/>
    <col min="8" max="8" width="17.5703125" customWidth="1"/>
    <col min="9" max="9" width="4.140625" customWidth="1"/>
    <col min="10" max="10" width="17.285156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35" t="s">
        <v>90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  <c r="I4" s="66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8"/>
      <c r="J5" s="76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76"/>
    </row>
    <row r="7" spans="1:10" ht="15.75" customHeight="1" x14ac:dyDescent="0.2">
      <c r="A7" s="81"/>
      <c r="B7" s="92" t="s">
        <v>158</v>
      </c>
      <c r="C7" s="92" t="s">
        <v>154</v>
      </c>
      <c r="D7" s="123"/>
      <c r="E7" s="96"/>
      <c r="F7" s="93"/>
      <c r="G7" s="96"/>
      <c r="H7" s="93"/>
      <c r="I7" s="78"/>
      <c r="J7" s="76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76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65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4"/>
    </row>
    <row r="11" spans="1:10" ht="12.6" customHeight="1" x14ac:dyDescent="0.2">
      <c r="A11" s="7">
        <v>2</v>
      </c>
      <c r="B11" s="16">
        <v>0</v>
      </c>
      <c r="C11" s="16">
        <v>0</v>
      </c>
      <c r="D11" s="16">
        <v>98366</v>
      </c>
      <c r="E11" s="36" t="s">
        <v>67</v>
      </c>
      <c r="F11" s="16">
        <v>0</v>
      </c>
      <c r="G11" s="16"/>
      <c r="H11" s="16"/>
      <c r="I11" s="7">
        <v>2</v>
      </c>
      <c r="J11" s="54"/>
    </row>
    <row r="12" spans="1:10" ht="12.6" customHeight="1" x14ac:dyDescent="0.2">
      <c r="A12" s="7">
        <v>3</v>
      </c>
      <c r="B12" s="13"/>
      <c r="C12" s="16"/>
      <c r="D12" s="16"/>
      <c r="E12" s="36" t="s">
        <v>68</v>
      </c>
      <c r="F12" s="13"/>
      <c r="G12" s="13"/>
      <c r="H12" s="13"/>
      <c r="I12" s="7">
        <v>3</v>
      </c>
      <c r="J12" s="54"/>
    </row>
    <row r="13" spans="1:10" ht="12.6" customHeight="1" x14ac:dyDescent="0.2">
      <c r="A13" s="7">
        <v>4</v>
      </c>
      <c r="B13" s="13">
        <v>0</v>
      </c>
      <c r="C13" s="16">
        <v>0</v>
      </c>
      <c r="D13" s="16">
        <v>0</v>
      </c>
      <c r="E13" s="11" t="s">
        <v>69</v>
      </c>
      <c r="F13" s="13">
        <v>0</v>
      </c>
      <c r="G13" s="13"/>
      <c r="H13" s="13"/>
      <c r="I13" s="7">
        <v>4</v>
      </c>
      <c r="J13" s="54"/>
    </row>
    <row r="14" spans="1:10" ht="12.6" customHeight="1" x14ac:dyDescent="0.2">
      <c r="A14" s="7">
        <v>5</v>
      </c>
      <c r="B14" s="16">
        <v>0</v>
      </c>
      <c r="C14" s="16">
        <v>0</v>
      </c>
      <c r="D14" s="16">
        <v>0</v>
      </c>
      <c r="E14" s="11" t="s">
        <v>70</v>
      </c>
      <c r="F14" s="16">
        <v>0</v>
      </c>
      <c r="G14" s="16"/>
      <c r="H14" s="16"/>
      <c r="I14" s="7">
        <v>5</v>
      </c>
      <c r="J14" s="54"/>
    </row>
    <row r="15" spans="1:10" ht="12.6" customHeight="1" x14ac:dyDescent="0.2">
      <c r="A15" s="7">
        <v>6</v>
      </c>
      <c r="B15" s="13">
        <v>0</v>
      </c>
      <c r="C15" s="16">
        <v>144038.28</v>
      </c>
      <c r="D15" s="16">
        <v>0</v>
      </c>
      <c r="E15" s="11" t="s">
        <v>84</v>
      </c>
      <c r="F15" s="16">
        <v>0</v>
      </c>
      <c r="G15" s="16"/>
      <c r="H15" s="16"/>
      <c r="I15" s="7">
        <v>6</v>
      </c>
      <c r="J15" s="54"/>
    </row>
    <row r="16" spans="1:10" ht="12.6" customHeight="1" x14ac:dyDescent="0.2">
      <c r="A16" s="7">
        <v>7</v>
      </c>
      <c r="B16" s="13">
        <v>0</v>
      </c>
      <c r="C16" s="16">
        <v>0</v>
      </c>
      <c r="D16" s="16">
        <v>465000</v>
      </c>
      <c r="E16" s="11" t="s">
        <v>93</v>
      </c>
      <c r="F16" s="16">
        <v>100000</v>
      </c>
      <c r="G16" s="16"/>
      <c r="H16" s="16"/>
      <c r="I16" s="7">
        <v>7</v>
      </c>
      <c r="J16" s="54"/>
    </row>
    <row r="17" spans="1:10" ht="12.6" customHeight="1" x14ac:dyDescent="0.2">
      <c r="A17" s="7">
        <v>8</v>
      </c>
      <c r="B17" s="13"/>
      <c r="C17" s="16"/>
      <c r="D17" s="16"/>
      <c r="E17" s="11">
        <v>8</v>
      </c>
      <c r="F17" s="13"/>
      <c r="G17" s="13"/>
      <c r="H17" s="13"/>
      <c r="I17" s="7">
        <v>8</v>
      </c>
      <c r="J17" s="54"/>
    </row>
    <row r="18" spans="1:10" ht="12.6" customHeight="1" x14ac:dyDescent="0.2">
      <c r="A18" s="7">
        <v>9</v>
      </c>
      <c r="B18" s="16">
        <f>SUM(B10:B17)</f>
        <v>0</v>
      </c>
      <c r="C18" s="16">
        <f>SUM(C10:C17)</f>
        <v>144038.28</v>
      </c>
      <c r="D18" s="16">
        <f>SUM(D10:D17)</f>
        <v>563366</v>
      </c>
      <c r="E18" s="11" t="s">
        <v>71</v>
      </c>
      <c r="F18" s="16">
        <f>SUM(F10:F17)</f>
        <v>100000</v>
      </c>
      <c r="G18" s="16">
        <f>SUM(G11:G17)</f>
        <v>0</v>
      </c>
      <c r="H18" s="16">
        <f t="shared" ref="H18" si="0">SUM(H10:H17)</f>
        <v>0</v>
      </c>
      <c r="I18" s="7">
        <v>9</v>
      </c>
      <c r="J18" s="54"/>
    </row>
    <row r="19" spans="1:10" ht="12.6" customHeight="1" x14ac:dyDescent="0.2">
      <c r="A19" s="7">
        <v>10</v>
      </c>
      <c r="B19" s="14"/>
      <c r="C19" s="16"/>
      <c r="D19" s="13"/>
      <c r="E19" s="11" t="s">
        <v>72</v>
      </c>
      <c r="F19" s="13"/>
      <c r="G19" s="13"/>
      <c r="H19" s="13"/>
      <c r="I19" s="7">
        <v>10</v>
      </c>
      <c r="J19" s="54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4"/>
    </row>
    <row r="21" spans="1:10" ht="21.75" customHeight="1" x14ac:dyDescent="0.2">
      <c r="A21" s="7">
        <v>12</v>
      </c>
      <c r="B21" s="16">
        <f>SUM(B18:B20)</f>
        <v>0</v>
      </c>
      <c r="C21" s="16">
        <f>SUM(C18:C20)</f>
        <v>144038.28</v>
      </c>
      <c r="D21" s="16">
        <f>SUM(D18:D20)</f>
        <v>563366</v>
      </c>
      <c r="E21" s="11" t="s">
        <v>74</v>
      </c>
      <c r="F21" s="16">
        <f>SUM(F18:F20)</f>
        <v>100000</v>
      </c>
      <c r="G21" s="16">
        <f>SUM(G18:G20)</f>
        <v>0</v>
      </c>
      <c r="H21" s="16">
        <f>SUM(H18:H20)</f>
        <v>0</v>
      </c>
      <c r="I21" s="7">
        <v>12</v>
      </c>
      <c r="J21" s="54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4"/>
    </row>
    <row r="23" spans="1:10" ht="12.6" customHeight="1" x14ac:dyDescent="0.2">
      <c r="A23" s="8" t="s">
        <v>16</v>
      </c>
      <c r="B23" s="97"/>
      <c r="C23" s="97"/>
      <c r="D23" s="97"/>
      <c r="E23" s="23" t="s">
        <v>45</v>
      </c>
      <c r="F23" s="97"/>
      <c r="G23" s="97"/>
      <c r="H23" s="97"/>
      <c r="I23" s="8" t="s">
        <v>16</v>
      </c>
      <c r="J23" s="54"/>
    </row>
    <row r="24" spans="1:10" ht="12.6" customHeight="1" x14ac:dyDescent="0.2">
      <c r="A24" s="7">
        <v>13</v>
      </c>
      <c r="B24" s="16">
        <v>0</v>
      </c>
      <c r="C24" s="16">
        <v>0</v>
      </c>
      <c r="D24" s="16">
        <v>5366</v>
      </c>
      <c r="E24" s="11" t="s">
        <v>94</v>
      </c>
      <c r="F24" s="16">
        <v>0</v>
      </c>
      <c r="G24" s="16"/>
      <c r="H24" s="16"/>
      <c r="I24" s="7">
        <v>13</v>
      </c>
      <c r="J24" s="54"/>
    </row>
    <row r="25" spans="1:10" ht="12.6" customHeight="1" x14ac:dyDescent="0.2">
      <c r="A25" s="7">
        <v>14</v>
      </c>
      <c r="B25" s="16">
        <v>0</v>
      </c>
      <c r="C25" s="16">
        <v>0</v>
      </c>
      <c r="D25" s="16">
        <v>93000</v>
      </c>
      <c r="E25" s="11" t="s">
        <v>95</v>
      </c>
      <c r="F25" s="16">
        <v>0</v>
      </c>
      <c r="G25" s="16"/>
      <c r="H25" s="16"/>
      <c r="I25" s="7">
        <v>14</v>
      </c>
      <c r="J25" s="54"/>
    </row>
    <row r="26" spans="1:10" ht="21" customHeight="1" x14ac:dyDescent="0.2">
      <c r="A26" s="7">
        <v>15</v>
      </c>
      <c r="B26" s="16">
        <f>+B24+B25</f>
        <v>0</v>
      </c>
      <c r="C26" s="16">
        <f t="shared" ref="C26:D26" si="1">+C24+C25</f>
        <v>0</v>
      </c>
      <c r="D26" s="16">
        <f t="shared" si="1"/>
        <v>98366</v>
      </c>
      <c r="E26" s="11" t="s">
        <v>96</v>
      </c>
      <c r="F26" s="16">
        <f>+F24+F25</f>
        <v>0</v>
      </c>
      <c r="G26" s="16">
        <f t="shared" ref="G26:H26" si="2">+G24+G25</f>
        <v>0</v>
      </c>
      <c r="H26" s="16">
        <f t="shared" si="2"/>
        <v>0</v>
      </c>
      <c r="I26" s="7">
        <v>15</v>
      </c>
      <c r="J26" s="54"/>
    </row>
    <row r="27" spans="1:10" ht="12.75" x14ac:dyDescent="0.2">
      <c r="A27" s="8" t="s">
        <v>16</v>
      </c>
      <c r="B27" s="97"/>
      <c r="C27" s="97"/>
      <c r="D27" s="97"/>
      <c r="E27" s="23" t="s">
        <v>54</v>
      </c>
      <c r="F27" s="97"/>
      <c r="G27" s="97"/>
      <c r="H27" s="97"/>
      <c r="I27" s="8"/>
      <c r="J27" s="54"/>
    </row>
    <row r="28" spans="1:10" ht="12.6" customHeight="1" x14ac:dyDescent="0.2">
      <c r="A28" s="7">
        <v>16</v>
      </c>
      <c r="B28" s="16">
        <v>0</v>
      </c>
      <c r="C28" s="16">
        <v>41651</v>
      </c>
      <c r="D28" s="16">
        <v>465000</v>
      </c>
      <c r="E28" s="11" t="s">
        <v>97</v>
      </c>
      <c r="F28" s="16">
        <v>100000</v>
      </c>
      <c r="G28" s="16"/>
      <c r="H28" s="16"/>
      <c r="I28" s="7">
        <v>16</v>
      </c>
      <c r="J28" s="54"/>
    </row>
    <row r="29" spans="1:10" ht="24" customHeight="1" x14ac:dyDescent="0.2">
      <c r="A29" s="7">
        <v>17</v>
      </c>
      <c r="B29" s="16">
        <f>+B28</f>
        <v>0</v>
      </c>
      <c r="C29" s="16">
        <f t="shared" ref="C29:D29" si="3">+C28</f>
        <v>41651</v>
      </c>
      <c r="D29" s="16">
        <f t="shared" si="3"/>
        <v>465000</v>
      </c>
      <c r="E29" s="11" t="s">
        <v>98</v>
      </c>
      <c r="F29" s="16">
        <f>+F28</f>
        <v>100000</v>
      </c>
      <c r="G29" s="16">
        <f t="shared" ref="G29:H29" si="4">+G28</f>
        <v>0</v>
      </c>
      <c r="H29" s="16">
        <f t="shared" si="4"/>
        <v>0</v>
      </c>
      <c r="I29" s="7">
        <v>17</v>
      </c>
      <c r="J29" s="54"/>
    </row>
    <row r="30" spans="1:10" ht="12.6" customHeight="1" x14ac:dyDescent="0.2">
      <c r="A30" s="7">
        <v>18</v>
      </c>
      <c r="B30" s="13"/>
      <c r="C30" s="16"/>
      <c r="D30" s="13"/>
      <c r="E30" s="11">
        <v>18</v>
      </c>
      <c r="F30" s="13"/>
      <c r="G30" s="13"/>
      <c r="H30" s="13"/>
      <c r="I30" s="7">
        <v>18</v>
      </c>
      <c r="J30" s="54"/>
    </row>
    <row r="31" spans="1:10" ht="12.6" customHeight="1" x14ac:dyDescent="0.2">
      <c r="A31" s="7">
        <v>19</v>
      </c>
      <c r="B31" s="13"/>
      <c r="C31" s="16"/>
      <c r="D31" s="13"/>
      <c r="E31" s="11">
        <v>19</v>
      </c>
      <c r="F31" s="13"/>
      <c r="G31" s="13"/>
      <c r="H31" s="13"/>
      <c r="I31" s="7">
        <v>19</v>
      </c>
      <c r="J31" s="54"/>
    </row>
    <row r="32" spans="1:10" ht="12.6" customHeight="1" x14ac:dyDescent="0.2">
      <c r="A32" s="7">
        <v>20</v>
      </c>
      <c r="B32" s="13"/>
      <c r="C32" s="16"/>
      <c r="D32" s="13"/>
      <c r="E32" s="11">
        <v>20</v>
      </c>
      <c r="F32" s="13"/>
      <c r="G32" s="13"/>
      <c r="H32" s="13"/>
      <c r="I32" s="7">
        <v>20</v>
      </c>
      <c r="J32" s="54"/>
    </row>
    <row r="33" spans="1:10" ht="12.6" customHeight="1" x14ac:dyDescent="0.2">
      <c r="A33" s="7">
        <v>21</v>
      </c>
      <c r="B33" s="13"/>
      <c r="C33" s="16"/>
      <c r="D33" s="13"/>
      <c r="E33" s="11">
        <v>21</v>
      </c>
      <c r="F33" s="13"/>
      <c r="G33" s="13"/>
      <c r="H33" s="13"/>
      <c r="I33" s="7">
        <v>21</v>
      </c>
      <c r="J33" s="54"/>
    </row>
    <row r="34" spans="1:10" ht="12.6" customHeight="1" x14ac:dyDescent="0.2">
      <c r="A34" s="7">
        <v>22</v>
      </c>
      <c r="B34" s="13"/>
      <c r="C34" s="16"/>
      <c r="D34" s="13"/>
      <c r="E34" s="11">
        <v>22</v>
      </c>
      <c r="F34" s="13"/>
      <c r="G34" s="13"/>
      <c r="H34" s="13"/>
      <c r="I34" s="7">
        <v>22</v>
      </c>
      <c r="J34" s="54"/>
    </row>
    <row r="35" spans="1:10" ht="12.6" customHeight="1" x14ac:dyDescent="0.2">
      <c r="A35" s="7">
        <v>23</v>
      </c>
      <c r="B35" s="13"/>
      <c r="C35" s="13"/>
      <c r="D35" s="13"/>
      <c r="E35" s="11">
        <v>23</v>
      </c>
      <c r="F35" s="13"/>
      <c r="G35" s="13"/>
      <c r="H35" s="13"/>
      <c r="I35" s="7">
        <v>23</v>
      </c>
      <c r="J35" s="54"/>
    </row>
    <row r="36" spans="1:10" ht="12.6" customHeight="1" x14ac:dyDescent="0.2">
      <c r="A36" s="7">
        <v>24</v>
      </c>
      <c r="B36" s="13"/>
      <c r="C36" s="13"/>
      <c r="D36" s="13"/>
      <c r="E36" s="11">
        <v>24</v>
      </c>
      <c r="F36" s="13"/>
      <c r="G36" s="13"/>
      <c r="H36" s="13"/>
      <c r="I36" s="7">
        <v>24</v>
      </c>
      <c r="J36" s="54"/>
    </row>
    <row r="37" spans="1:10" ht="12.6" customHeight="1" x14ac:dyDescent="0.2">
      <c r="A37" s="7">
        <v>25</v>
      </c>
      <c r="B37" s="13"/>
      <c r="C37" s="13">
        <v>0</v>
      </c>
      <c r="D37" s="13"/>
      <c r="E37" s="11">
        <v>25</v>
      </c>
      <c r="F37" s="13"/>
      <c r="G37" s="13"/>
      <c r="H37" s="13"/>
      <c r="I37" s="7">
        <v>25</v>
      </c>
      <c r="J37" s="54"/>
    </row>
    <row r="38" spans="1:10" ht="12.6" customHeight="1" x14ac:dyDescent="0.2">
      <c r="A38" s="7">
        <v>26</v>
      </c>
      <c r="B38" s="16">
        <v>0</v>
      </c>
      <c r="C38" s="16">
        <v>0</v>
      </c>
      <c r="D38" s="14"/>
      <c r="E38" s="11" t="s">
        <v>99</v>
      </c>
      <c r="F38" s="14"/>
      <c r="G38" s="14"/>
      <c r="H38" s="14"/>
      <c r="I38" s="7">
        <v>26</v>
      </c>
      <c r="J38" s="54"/>
    </row>
    <row r="39" spans="1:10" ht="12.6" customHeight="1" x14ac:dyDescent="0.2">
      <c r="A39" s="7">
        <v>27</v>
      </c>
      <c r="B39" s="14"/>
      <c r="C39" s="14"/>
      <c r="D39" s="13"/>
      <c r="E39" s="11" t="s">
        <v>100</v>
      </c>
      <c r="F39" s="13"/>
      <c r="G39" s="13"/>
      <c r="H39" s="13"/>
      <c r="I39" s="7">
        <v>27</v>
      </c>
      <c r="J39" s="54"/>
    </row>
    <row r="40" spans="1:10" ht="21.75" customHeight="1" x14ac:dyDescent="0.2">
      <c r="A40" s="7">
        <v>28</v>
      </c>
      <c r="B40" s="16">
        <f>SUM(B24:B39)</f>
        <v>0</v>
      </c>
      <c r="C40" s="16">
        <f>SUM(C24:C39)</f>
        <v>83302</v>
      </c>
      <c r="D40" s="16">
        <f>D26+D29</f>
        <v>563366</v>
      </c>
      <c r="E40" s="11" t="s">
        <v>101</v>
      </c>
      <c r="F40" s="16">
        <f>+F28+F26</f>
        <v>100000</v>
      </c>
      <c r="G40" s="16">
        <f t="shared" ref="G40:H40" si="5">+G28+G26</f>
        <v>0</v>
      </c>
      <c r="H40" s="16">
        <f t="shared" si="5"/>
        <v>0</v>
      </c>
      <c r="I40" s="7">
        <v>28</v>
      </c>
      <c r="J40" s="54"/>
    </row>
    <row r="41" spans="1:10" ht="12.95" customHeight="1" x14ac:dyDescent="0.25">
      <c r="E41" s="120" t="s">
        <v>19</v>
      </c>
      <c r="F41" s="120"/>
    </row>
    <row r="42" spans="1:10" ht="12.95" customHeight="1" x14ac:dyDescent="0.25"/>
    <row r="43" spans="1:10" ht="12.95" customHeight="1" x14ac:dyDescent="0.25">
      <c r="F43" s="38">
        <f>+F21-F40</f>
        <v>0</v>
      </c>
    </row>
    <row r="44" spans="1:10" ht="21.75" customHeight="1" x14ac:dyDescent="0.25"/>
    <row r="45" spans="1:10" ht="15" customHeight="1" x14ac:dyDescent="0.25">
      <c r="C45" s="33"/>
    </row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10.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61" ht="9.75" hidden="1" customHeight="1" x14ac:dyDescent="0.25"/>
    <row r="62" x14ac:dyDescent="0.25"/>
    <row r="63" x14ac:dyDescent="0.25"/>
    <row r="64" x14ac:dyDescent="0.25"/>
    <row r="2273" x14ac:dyDescent="0.25"/>
    <row r="2286" x14ac:dyDescent="0.25"/>
    <row r="2287" x14ac:dyDescent="0.25"/>
    <row r="2288" x14ac:dyDescent="0.25"/>
    <row r="2289" ht="252.75" hidden="1" customHeight="1" x14ac:dyDescent="0.25"/>
    <row r="2290" x14ac:dyDescent="0.25"/>
    <row r="2291" x14ac:dyDescent="0.25"/>
    <row r="2292" x14ac:dyDescent="0.25"/>
    <row r="2293" x14ac:dyDescent="0.25"/>
    <row r="2294" x14ac:dyDescent="0.25"/>
  </sheetData>
  <mergeCells count="26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1:F41"/>
    <mergeCell ref="I5:I8"/>
    <mergeCell ref="J5:J8"/>
    <mergeCell ref="B6:C6"/>
    <mergeCell ref="D6:D8"/>
    <mergeCell ref="F6:F8"/>
    <mergeCell ref="G6:G8"/>
    <mergeCell ref="H6:H8"/>
    <mergeCell ref="B7:B8"/>
    <mergeCell ref="C7:C8"/>
    <mergeCell ref="B23:D23"/>
    <mergeCell ref="F23:H23"/>
    <mergeCell ref="B27:D27"/>
    <mergeCell ref="F27:H27"/>
  </mergeCells>
  <pageMargins left="0.7" right="0.7" top="0.75" bottom="0.75" header="0.3" footer="0.3"/>
  <pageSetup scale="89" orientation="landscape" horizontalDpi="300" verticalDpi="300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3F16-9ADD-444D-83B2-94F5A5491507}">
  <sheetPr>
    <tabColor rgb="FF92D050"/>
    <pageSetUpPr fitToPage="1"/>
  </sheetPr>
  <dimension ref="A1:J2290"/>
  <sheetViews>
    <sheetView topLeftCell="A7" zoomScaleNormal="100" workbookViewId="0">
      <selection activeCell="F25" sqref="F25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8.285156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35" t="s">
        <v>83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67948</v>
      </c>
      <c r="C11" s="16">
        <v>47699</v>
      </c>
      <c r="D11" s="16">
        <v>7312</v>
      </c>
      <c r="E11" s="36" t="s">
        <v>67</v>
      </c>
      <c r="F11" s="16">
        <v>52000</v>
      </c>
      <c r="G11" s="16"/>
      <c r="H11" s="16"/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16195.5</v>
      </c>
      <c r="C15" s="16">
        <v>7506.81</v>
      </c>
      <c r="D15" s="16">
        <v>0</v>
      </c>
      <c r="E15" s="11" t="s">
        <v>84</v>
      </c>
      <c r="F15" s="16">
        <v>5000</v>
      </c>
      <c r="G15" s="16"/>
      <c r="H15" s="16"/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>
        <v>7</v>
      </c>
      <c r="F16" s="13"/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f>SUM(B10:B17)</f>
        <v>84143.5</v>
      </c>
      <c r="C18" s="16">
        <f t="shared" ref="C18:D18" si="0">SUM(C10:C17)</f>
        <v>55205.81</v>
      </c>
      <c r="D18" s="16">
        <f t="shared" si="0"/>
        <v>7312</v>
      </c>
      <c r="E18" s="11" t="s">
        <v>71</v>
      </c>
      <c r="F18" s="16">
        <f>SUM(F10:F17)</f>
        <v>57000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4"/>
      <c r="D19" s="13"/>
      <c r="E19" s="11" t="s">
        <v>72</v>
      </c>
      <c r="F19" s="13"/>
      <c r="G19" s="16"/>
      <c r="H19" s="13"/>
      <c r="I19" s="7">
        <v>10</v>
      </c>
      <c r="J19" s="58"/>
    </row>
    <row r="20" spans="1:10" ht="12.6" customHeight="1" x14ac:dyDescent="0.2">
      <c r="A20" s="7">
        <v>11</v>
      </c>
      <c r="B20" s="13" t="s">
        <v>16</v>
      </c>
      <c r="C20" s="13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f>SUM(B18:B20)</f>
        <v>84143.5</v>
      </c>
      <c r="C21" s="16">
        <f>SUM(C18:C20)</f>
        <v>55205.81</v>
      </c>
      <c r="D21" s="16">
        <f>SUM(D18:D20)</f>
        <v>7312</v>
      </c>
      <c r="E21" s="11" t="s">
        <v>74</v>
      </c>
      <c r="F21" s="16">
        <f>SUM(F18:F20)</f>
        <v>57000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3">
        <v>0</v>
      </c>
      <c r="C23" s="13">
        <v>0</v>
      </c>
      <c r="D23" s="13">
        <v>7312</v>
      </c>
      <c r="E23" s="11" t="s">
        <v>76</v>
      </c>
      <c r="F23" s="16">
        <v>20500</v>
      </c>
      <c r="G23" s="16"/>
      <c r="H23" s="16"/>
      <c r="I23" s="7">
        <v>1</v>
      </c>
      <c r="J23" s="58"/>
    </row>
    <row r="24" spans="1:10" ht="12.6" customHeight="1" x14ac:dyDescent="0.2">
      <c r="A24" s="7">
        <v>2</v>
      </c>
      <c r="B24" s="13">
        <v>0</v>
      </c>
      <c r="C24" s="13">
        <v>0</v>
      </c>
      <c r="D24" s="13">
        <v>0</v>
      </c>
      <c r="E24" s="11" t="s">
        <v>77</v>
      </c>
      <c r="F24" s="16">
        <v>20500</v>
      </c>
      <c r="G24" s="13"/>
      <c r="H24" s="13"/>
      <c r="I24" s="7">
        <v>2</v>
      </c>
      <c r="J24" s="58"/>
    </row>
    <row r="25" spans="1:10" ht="12.6" customHeight="1" x14ac:dyDescent="0.2">
      <c r="A25" s="7">
        <v>3</v>
      </c>
      <c r="B25" s="16">
        <v>36445</v>
      </c>
      <c r="C25" s="16">
        <v>195</v>
      </c>
      <c r="D25" s="16">
        <v>0</v>
      </c>
      <c r="E25" s="11" t="s">
        <v>85</v>
      </c>
      <c r="F25" s="16">
        <v>0</v>
      </c>
      <c r="G25" s="16"/>
      <c r="H25" s="16"/>
      <c r="I25" s="7">
        <v>3</v>
      </c>
      <c r="J25" s="58"/>
    </row>
    <row r="26" spans="1:10" ht="12.6" customHeight="1" x14ac:dyDescent="0.2">
      <c r="A26" s="7">
        <v>4</v>
      </c>
      <c r="B26" s="13"/>
      <c r="C26" s="13"/>
      <c r="D26" s="13"/>
      <c r="E26" s="11" t="s">
        <v>182</v>
      </c>
      <c r="F26" s="16">
        <v>16000</v>
      </c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3"/>
      <c r="C27" s="13"/>
      <c r="D27" s="13"/>
      <c r="E27" s="11">
        <v>5</v>
      </c>
      <c r="F27" s="13"/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3"/>
      <c r="C28" s="13"/>
      <c r="D28" s="13"/>
      <c r="E28" s="11">
        <v>6</v>
      </c>
      <c r="F28" s="13"/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3"/>
      <c r="C29" s="13"/>
      <c r="D29" s="13"/>
      <c r="E29" s="11">
        <v>7</v>
      </c>
      <c r="F29" s="13"/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3"/>
      <c r="C30" s="13"/>
      <c r="D30" s="13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3"/>
      <c r="C31" s="13"/>
      <c r="D31" s="13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3"/>
      <c r="C32" s="13"/>
      <c r="D32" s="13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3"/>
      <c r="C33" s="13"/>
      <c r="D33" s="13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3"/>
      <c r="C34" s="13"/>
      <c r="D34" s="13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3"/>
      <c r="C35" s="13" t="s">
        <v>86</v>
      </c>
      <c r="D35" s="13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3"/>
      <c r="C36" s="13"/>
      <c r="D36" s="13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f>+B21-B25</f>
        <v>47698.5</v>
      </c>
      <c r="C37" s="16">
        <f>+C21-C25</f>
        <v>55010.81</v>
      </c>
      <c r="D37" s="14"/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6">
        <v>0</v>
      </c>
      <c r="E38" s="11" t="s">
        <v>79</v>
      </c>
      <c r="F38" s="16">
        <v>0</v>
      </c>
      <c r="G38" s="16">
        <v>0</v>
      </c>
      <c r="H38" s="16">
        <v>0</v>
      </c>
      <c r="I38" s="7">
        <v>16</v>
      </c>
      <c r="J38" s="58"/>
    </row>
    <row r="39" spans="1:10" ht="21.75" customHeight="1" x14ac:dyDescent="0.2">
      <c r="A39" s="7">
        <v>17</v>
      </c>
      <c r="B39" s="16">
        <f>SUM(B23:B38)</f>
        <v>84143.5</v>
      </c>
      <c r="C39" s="16">
        <f>SUM(C23:C38)</f>
        <v>55205.81</v>
      </c>
      <c r="D39" s="16">
        <f>SUM(D23:D38)</f>
        <v>7312</v>
      </c>
      <c r="E39" s="11" t="s">
        <v>80</v>
      </c>
      <c r="F39" s="16">
        <f>SUM(F23:F38)</f>
        <v>57000</v>
      </c>
      <c r="G39" s="13">
        <f>SUM(G23:G38)</f>
        <v>0</v>
      </c>
      <c r="H39" s="13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C42" s="33"/>
      <c r="F42" s="38">
        <f>+F21-F39</f>
        <v>0</v>
      </c>
      <c r="J42" s="70"/>
    </row>
    <row r="43" spans="1:10" ht="21.75" customHeight="1" x14ac:dyDescent="0.25">
      <c r="D43" s="34"/>
    </row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FD73-30DD-4CA5-AD4F-7E656086A756}">
  <sheetPr>
    <tabColor rgb="FF92D050"/>
    <pageSetUpPr fitToPage="1"/>
  </sheetPr>
  <dimension ref="A1:J2290"/>
  <sheetViews>
    <sheetView zoomScale="110" zoomScaleNormal="110" workbookViewId="0">
      <selection activeCell="F25" sqref="F25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4.425781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35" t="s">
        <v>87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6"/>
    </row>
    <row r="11" spans="1:10" ht="12.6" customHeight="1" x14ac:dyDescent="0.2">
      <c r="A11" s="7">
        <v>2</v>
      </c>
      <c r="B11" s="16">
        <v>4982</v>
      </c>
      <c r="C11" s="16">
        <v>452</v>
      </c>
      <c r="D11" s="16">
        <v>1758</v>
      </c>
      <c r="E11" s="36" t="s">
        <v>67</v>
      </c>
      <c r="F11" s="16">
        <v>200</v>
      </c>
      <c r="G11" s="16"/>
      <c r="H11" s="16"/>
      <c r="I11" s="7">
        <v>2</v>
      </c>
      <c r="J11" s="56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6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6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6"/>
    </row>
    <row r="15" spans="1:10" ht="12.6" customHeight="1" x14ac:dyDescent="0.2">
      <c r="A15" s="7">
        <v>6</v>
      </c>
      <c r="B15" s="16">
        <v>1127</v>
      </c>
      <c r="C15" s="16">
        <v>170.2</v>
      </c>
      <c r="D15" s="16">
        <v>0</v>
      </c>
      <c r="E15" s="11" t="s">
        <v>84</v>
      </c>
      <c r="F15" s="16">
        <v>1000</v>
      </c>
      <c r="G15" s="16"/>
      <c r="H15" s="16"/>
      <c r="I15" s="7">
        <v>6</v>
      </c>
      <c r="J15" s="56"/>
    </row>
    <row r="16" spans="1:10" ht="12.6" customHeight="1" x14ac:dyDescent="0.2">
      <c r="A16" s="7">
        <v>7</v>
      </c>
      <c r="B16" s="16"/>
      <c r="C16" s="16"/>
      <c r="D16" s="16"/>
      <c r="E16" s="11" t="s">
        <v>176</v>
      </c>
      <c r="F16" s="13">
        <v>4500</v>
      </c>
      <c r="G16" s="13"/>
      <c r="H16" s="13"/>
      <c r="I16" s="7">
        <v>7</v>
      </c>
      <c r="J16" s="56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6"/>
    </row>
    <row r="18" spans="1:10" ht="12.6" customHeight="1" x14ac:dyDescent="0.2">
      <c r="A18" s="7">
        <v>9</v>
      </c>
      <c r="B18" s="16">
        <v>6109</v>
      </c>
      <c r="C18" s="16">
        <f>SUM(C10:C17)</f>
        <v>622.20000000000005</v>
      </c>
      <c r="D18" s="16">
        <f>SUM(D10:D17)</f>
        <v>1758</v>
      </c>
      <c r="E18" s="11" t="s">
        <v>71</v>
      </c>
      <c r="F18" s="16">
        <f>SUM(F10:F17)</f>
        <v>5700</v>
      </c>
      <c r="G18" s="16">
        <f>SUM(G10:G17)</f>
        <v>0</v>
      </c>
      <c r="H18" s="16">
        <f>SUM(H10:H17)</f>
        <v>0</v>
      </c>
      <c r="I18" s="7">
        <v>9</v>
      </c>
      <c r="J18" s="56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6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6"/>
    </row>
    <row r="21" spans="1:10" ht="21.75" customHeight="1" x14ac:dyDescent="0.2">
      <c r="A21" s="7">
        <v>12</v>
      </c>
      <c r="B21" s="16">
        <v>6109</v>
      </c>
      <c r="C21" s="16">
        <f>SUM(C18:C20)</f>
        <v>622.20000000000005</v>
      </c>
      <c r="D21" s="16">
        <f>SUM(D18:D20)</f>
        <v>1758</v>
      </c>
      <c r="E21" s="11" t="s">
        <v>74</v>
      </c>
      <c r="F21" s="16">
        <f>SUM(F18:F20)</f>
        <v>5700</v>
      </c>
      <c r="G21" s="16">
        <f>SUM(G18:G20)</f>
        <v>0</v>
      </c>
      <c r="H21" s="16">
        <f>SUM(H18:H20)</f>
        <v>0</v>
      </c>
      <c r="I21" s="7">
        <v>12</v>
      </c>
      <c r="J21" s="56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6"/>
    </row>
    <row r="23" spans="1:10" ht="12.6" customHeight="1" x14ac:dyDescent="0.2">
      <c r="A23" s="7">
        <v>1</v>
      </c>
      <c r="B23" s="16">
        <v>5656.77</v>
      </c>
      <c r="C23" s="16">
        <v>2587.1999999999998</v>
      </c>
      <c r="D23" s="16">
        <v>1758</v>
      </c>
      <c r="E23" s="11" t="s">
        <v>76</v>
      </c>
      <c r="F23" s="16">
        <v>5700</v>
      </c>
      <c r="G23" s="16"/>
      <c r="H23" s="16"/>
      <c r="I23" s="7">
        <v>1</v>
      </c>
      <c r="J23" s="56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77</v>
      </c>
      <c r="F24" s="13">
        <v>0</v>
      </c>
      <c r="G24" s="13">
        <v>0</v>
      </c>
      <c r="H24" s="13">
        <v>0</v>
      </c>
      <c r="I24" s="7">
        <v>2</v>
      </c>
      <c r="J24" s="56"/>
    </row>
    <row r="25" spans="1:10" ht="12.6" customHeight="1" x14ac:dyDescent="0.2">
      <c r="A25" s="7">
        <v>3</v>
      </c>
      <c r="B25" s="16">
        <v>0</v>
      </c>
      <c r="C25" s="16">
        <v>0</v>
      </c>
      <c r="D25" s="16"/>
      <c r="E25" s="11">
        <v>3</v>
      </c>
      <c r="F25" s="13"/>
      <c r="G25" s="13"/>
      <c r="H25" s="13"/>
      <c r="I25" s="7">
        <v>3</v>
      </c>
      <c r="J25" s="56"/>
    </row>
    <row r="26" spans="1:10" ht="12.6" customHeight="1" x14ac:dyDescent="0.2">
      <c r="A26" s="7">
        <v>4</v>
      </c>
      <c r="B26" s="16"/>
      <c r="C26" s="16"/>
      <c r="D26" s="16"/>
      <c r="E26" s="11">
        <v>4</v>
      </c>
      <c r="F26" s="13"/>
      <c r="G26" s="13"/>
      <c r="H26" s="13"/>
      <c r="I26" s="7">
        <v>4</v>
      </c>
      <c r="J26" s="56"/>
    </row>
    <row r="27" spans="1:10" ht="12.6" customHeight="1" x14ac:dyDescent="0.2">
      <c r="A27" s="7">
        <v>5</v>
      </c>
      <c r="B27" s="16"/>
      <c r="C27" s="16"/>
      <c r="D27" s="16"/>
      <c r="E27" s="11">
        <v>5</v>
      </c>
      <c r="F27" s="13"/>
      <c r="G27" s="13"/>
      <c r="H27" s="13"/>
      <c r="I27" s="7">
        <v>5</v>
      </c>
      <c r="J27" s="56"/>
    </row>
    <row r="28" spans="1:10" ht="12.6" customHeight="1" x14ac:dyDescent="0.2">
      <c r="A28" s="7">
        <v>6</v>
      </c>
      <c r="B28" s="16"/>
      <c r="C28" s="16"/>
      <c r="D28" s="16"/>
      <c r="E28" s="11">
        <v>6</v>
      </c>
      <c r="F28" s="13"/>
      <c r="G28" s="13"/>
      <c r="H28" s="13"/>
      <c r="I28" s="7">
        <v>6</v>
      </c>
      <c r="J28" s="56"/>
    </row>
    <row r="29" spans="1:10" ht="12.6" customHeight="1" x14ac:dyDescent="0.2">
      <c r="A29" s="7">
        <v>7</v>
      </c>
      <c r="B29" s="16"/>
      <c r="C29" s="16"/>
      <c r="D29" s="16"/>
      <c r="E29" s="11">
        <v>7</v>
      </c>
      <c r="F29" s="13"/>
      <c r="G29" s="13"/>
      <c r="H29" s="13"/>
      <c r="I29" s="7">
        <v>7</v>
      </c>
      <c r="J29" s="56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6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6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6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6"/>
    </row>
    <row r="34" spans="1:10" ht="12.6" customHeight="1" x14ac:dyDescent="0.2">
      <c r="A34" s="7">
        <v>12</v>
      </c>
      <c r="B34" s="13"/>
      <c r="C34" s="13"/>
      <c r="D34" s="13"/>
      <c r="E34" s="11">
        <v>12</v>
      </c>
      <c r="F34" s="13"/>
      <c r="G34" s="13"/>
      <c r="H34" s="13"/>
      <c r="I34" s="7">
        <v>12</v>
      </c>
      <c r="J34" s="56"/>
    </row>
    <row r="35" spans="1:10" ht="12.6" customHeight="1" x14ac:dyDescent="0.2">
      <c r="A35" s="7">
        <v>13</v>
      </c>
      <c r="B35" s="13"/>
      <c r="C35" s="13"/>
      <c r="D35" s="13"/>
      <c r="E35" s="11">
        <v>13</v>
      </c>
      <c r="F35" s="13"/>
      <c r="G35" s="13"/>
      <c r="H35" s="13"/>
      <c r="I35" s="7">
        <v>13</v>
      </c>
      <c r="J35" s="56"/>
    </row>
    <row r="36" spans="1:10" ht="12.6" customHeight="1" x14ac:dyDescent="0.2">
      <c r="A36" s="7">
        <v>14</v>
      </c>
      <c r="B36" s="13"/>
      <c r="C36" s="13"/>
      <c r="D36" s="13"/>
      <c r="E36" s="11">
        <v>14</v>
      </c>
      <c r="F36" s="13"/>
      <c r="G36" s="13"/>
      <c r="H36" s="13"/>
      <c r="I36" s="7">
        <v>14</v>
      </c>
      <c r="J36" s="56"/>
    </row>
    <row r="37" spans="1:10" ht="12.6" customHeight="1" x14ac:dyDescent="0.2">
      <c r="A37" s="7">
        <v>15</v>
      </c>
      <c r="B37" s="16">
        <v>452.22999999999956</v>
      </c>
      <c r="C37" s="16">
        <f>+C21-C23-C25</f>
        <v>-1964.9999999999998</v>
      </c>
      <c r="D37" s="14"/>
      <c r="E37" s="11" t="s">
        <v>78</v>
      </c>
      <c r="F37" s="14"/>
      <c r="G37" s="14"/>
      <c r="H37" s="14"/>
      <c r="I37" s="7">
        <v>15</v>
      </c>
      <c r="J37" s="56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6"/>
    </row>
    <row r="39" spans="1:10" ht="21.75" customHeight="1" x14ac:dyDescent="0.2">
      <c r="A39" s="7">
        <v>17</v>
      </c>
      <c r="B39" s="16">
        <v>6109</v>
      </c>
      <c r="C39" s="16">
        <f>SUM(C23:C38)</f>
        <v>622.20000000000005</v>
      </c>
      <c r="D39" s="16">
        <f>SUM(D23:D38)</f>
        <v>1758</v>
      </c>
      <c r="E39" s="11" t="s">
        <v>80</v>
      </c>
      <c r="F39" s="16">
        <f>SUM(F23:F38)</f>
        <v>5700</v>
      </c>
      <c r="G39" s="16">
        <f>SUM(G23:G38)</f>
        <v>0</v>
      </c>
      <c r="H39" s="16">
        <f>SUM(H23:H38)</f>
        <v>0</v>
      </c>
      <c r="I39" s="7">
        <v>17</v>
      </c>
      <c r="J39" s="56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  <c r="J42" s="70"/>
    </row>
    <row r="43" spans="1:10" ht="21.75" customHeight="1" x14ac:dyDescent="0.25">
      <c r="C43" s="33"/>
    </row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A1:B1"/>
    <mergeCell ref="G1:H1"/>
    <mergeCell ref="A2:B2"/>
    <mergeCell ref="G2:H2"/>
    <mergeCell ref="A3:B3"/>
    <mergeCell ref="G3:H3"/>
    <mergeCell ref="A4:B4"/>
    <mergeCell ref="F4:H4"/>
    <mergeCell ref="A5:A8"/>
    <mergeCell ref="B5:D5"/>
    <mergeCell ref="E5:E8"/>
    <mergeCell ref="F5:H5"/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7BB1-856B-4F9A-9C2B-63ABCA21CCA7}">
  <sheetPr>
    <tabColor rgb="FF92D050"/>
    <pageSetUpPr fitToPage="1"/>
  </sheetPr>
  <dimension ref="A1:J2290"/>
  <sheetViews>
    <sheetView zoomScaleNormal="100" workbookViewId="0">
      <selection activeCell="F16" sqref="F16"/>
    </sheetView>
  </sheetViews>
  <sheetFormatPr defaultColWidth="0" defaultRowHeight="15.75" zeroHeight="1" x14ac:dyDescent="0.25"/>
  <cols>
    <col min="1" max="1" width="3.7109375" style="2" customWidth="1"/>
    <col min="2" max="2" width="14.42578125" style="2" customWidth="1"/>
    <col min="3" max="3" width="14.140625" style="2" customWidth="1"/>
    <col min="4" max="4" width="14.140625" style="1" customWidth="1"/>
    <col min="5" max="5" width="36" customWidth="1"/>
    <col min="6" max="6" width="14.42578125" customWidth="1"/>
    <col min="7" max="7" width="14.140625" customWidth="1"/>
    <col min="8" max="8" width="15.7109375" customWidth="1"/>
    <col min="9" max="9" width="4.140625" customWidth="1"/>
    <col min="10" max="10" width="12.5703125" customWidth="1"/>
  </cols>
  <sheetData>
    <row r="1" spans="1:10" x14ac:dyDescent="0.25">
      <c r="A1" s="124"/>
      <c r="B1" s="124"/>
      <c r="E1" s="6" t="s">
        <v>61</v>
      </c>
      <c r="G1" s="76"/>
      <c r="H1" s="76"/>
    </row>
    <row r="2" spans="1:10" x14ac:dyDescent="0.25">
      <c r="A2" s="101" t="s">
        <v>12</v>
      </c>
      <c r="B2" s="124"/>
      <c r="E2" s="6" t="s">
        <v>62</v>
      </c>
      <c r="G2" s="76"/>
      <c r="H2" s="76"/>
    </row>
    <row r="3" spans="1:10" x14ac:dyDescent="0.25">
      <c r="A3" s="101" t="s">
        <v>63</v>
      </c>
      <c r="B3" s="124"/>
      <c r="E3" s="69" t="s">
        <v>163</v>
      </c>
      <c r="G3" s="127"/>
      <c r="H3" s="127"/>
    </row>
    <row r="4" spans="1:10" x14ac:dyDescent="0.25">
      <c r="A4" s="124"/>
      <c r="B4" s="124"/>
      <c r="E4" s="15"/>
      <c r="F4" s="72" t="s">
        <v>29</v>
      </c>
      <c r="G4" s="72"/>
      <c r="H4" s="72"/>
    </row>
    <row r="5" spans="1:10" ht="15.75" customHeight="1" x14ac:dyDescent="0.2">
      <c r="A5" s="80"/>
      <c r="B5" s="121" t="s">
        <v>0</v>
      </c>
      <c r="C5" s="125"/>
      <c r="D5" s="122"/>
      <c r="E5" s="126" t="s">
        <v>65</v>
      </c>
      <c r="F5" s="121" t="s">
        <v>160</v>
      </c>
      <c r="G5" s="86"/>
      <c r="H5" s="87"/>
      <c r="I5" s="77"/>
      <c r="J5" s="118"/>
    </row>
    <row r="6" spans="1:10" ht="15.75" customHeight="1" x14ac:dyDescent="0.2">
      <c r="A6" s="81"/>
      <c r="B6" s="121" t="s">
        <v>1</v>
      </c>
      <c r="C6" s="122"/>
      <c r="D6" s="83" t="s">
        <v>159</v>
      </c>
      <c r="E6" s="96"/>
      <c r="F6" s="92" t="s">
        <v>2</v>
      </c>
      <c r="G6" s="92" t="s">
        <v>3</v>
      </c>
      <c r="H6" s="92" t="s">
        <v>4</v>
      </c>
      <c r="I6" s="78"/>
      <c r="J6" s="118"/>
    </row>
    <row r="7" spans="1:10" ht="15.75" customHeight="1" x14ac:dyDescent="0.2">
      <c r="A7" s="81"/>
      <c r="B7" s="92" t="s">
        <v>153</v>
      </c>
      <c r="C7" s="92" t="s">
        <v>154</v>
      </c>
      <c r="D7" s="123"/>
      <c r="E7" s="96"/>
      <c r="F7" s="93"/>
      <c r="G7" s="96"/>
      <c r="H7" s="93"/>
      <c r="I7" s="78"/>
      <c r="J7" s="118"/>
    </row>
    <row r="8" spans="1:10" ht="15.75" customHeight="1" x14ac:dyDescent="0.2">
      <c r="A8" s="82"/>
      <c r="B8" s="93"/>
      <c r="C8" s="93"/>
      <c r="D8" s="84"/>
      <c r="E8" s="96"/>
      <c r="F8" s="93"/>
      <c r="G8" s="96"/>
      <c r="H8" s="93"/>
      <c r="I8" s="79"/>
      <c r="J8" s="118"/>
    </row>
    <row r="9" spans="1:10" ht="12.6" customHeight="1" x14ac:dyDescent="0.2">
      <c r="A9" s="8"/>
      <c r="B9" s="14"/>
      <c r="C9" s="14"/>
      <c r="D9" s="14"/>
      <c r="E9" s="17" t="s">
        <v>10</v>
      </c>
      <c r="F9" s="24"/>
      <c r="G9" s="24"/>
      <c r="H9" s="24"/>
      <c r="I9" s="8" t="s">
        <v>16</v>
      </c>
      <c r="J9" s="57"/>
    </row>
    <row r="10" spans="1:10" ht="12.6" customHeight="1" x14ac:dyDescent="0.2">
      <c r="A10" s="7">
        <v>1</v>
      </c>
      <c r="B10" s="13"/>
      <c r="C10" s="13"/>
      <c r="D10" s="13"/>
      <c r="E10" s="36" t="s">
        <v>66</v>
      </c>
      <c r="F10" s="13"/>
      <c r="G10" s="13"/>
      <c r="H10" s="13"/>
      <c r="I10" s="7">
        <v>1</v>
      </c>
      <c r="J10" s="58"/>
    </row>
    <row r="11" spans="1:10" ht="12.6" customHeight="1" x14ac:dyDescent="0.2">
      <c r="A11" s="7">
        <v>2</v>
      </c>
      <c r="B11" s="16">
        <v>0</v>
      </c>
      <c r="C11" s="16">
        <v>0</v>
      </c>
      <c r="D11" s="16">
        <v>0</v>
      </c>
      <c r="E11" s="36" t="s">
        <v>67</v>
      </c>
      <c r="F11" s="16">
        <v>0</v>
      </c>
      <c r="G11" s="16">
        <v>0</v>
      </c>
      <c r="H11" s="16">
        <v>0</v>
      </c>
      <c r="I11" s="7">
        <v>2</v>
      </c>
      <c r="J11" s="58"/>
    </row>
    <row r="12" spans="1:10" ht="12.6" customHeight="1" x14ac:dyDescent="0.2">
      <c r="A12" s="7">
        <v>3</v>
      </c>
      <c r="B12" s="16"/>
      <c r="C12" s="16"/>
      <c r="D12" s="16"/>
      <c r="E12" s="36" t="s">
        <v>68</v>
      </c>
      <c r="F12" s="13"/>
      <c r="G12" s="13"/>
      <c r="H12" s="13"/>
      <c r="I12" s="7">
        <v>3</v>
      </c>
      <c r="J12" s="58"/>
    </row>
    <row r="13" spans="1:10" ht="12.6" customHeight="1" x14ac:dyDescent="0.2">
      <c r="A13" s="7">
        <v>4</v>
      </c>
      <c r="B13" s="16"/>
      <c r="C13" s="16"/>
      <c r="D13" s="16"/>
      <c r="E13" s="11" t="s">
        <v>69</v>
      </c>
      <c r="F13" s="13"/>
      <c r="G13" s="13"/>
      <c r="H13" s="13"/>
      <c r="I13" s="7">
        <v>4</v>
      </c>
      <c r="J13" s="58"/>
    </row>
    <row r="14" spans="1:10" ht="12.6" customHeight="1" x14ac:dyDescent="0.2">
      <c r="A14" s="7">
        <v>5</v>
      </c>
      <c r="B14" s="16"/>
      <c r="C14" s="16"/>
      <c r="D14" s="16"/>
      <c r="E14" s="11" t="s">
        <v>70</v>
      </c>
      <c r="F14" s="13"/>
      <c r="G14" s="13"/>
      <c r="H14" s="13"/>
      <c r="I14" s="7">
        <v>5</v>
      </c>
      <c r="J14" s="58"/>
    </row>
    <row r="15" spans="1:10" ht="12.6" customHeight="1" x14ac:dyDescent="0.2">
      <c r="A15" s="7">
        <v>6</v>
      </c>
      <c r="B15" s="16">
        <v>0</v>
      </c>
      <c r="C15" s="16">
        <v>0</v>
      </c>
      <c r="D15" s="16">
        <v>0</v>
      </c>
      <c r="E15" s="11" t="s">
        <v>84</v>
      </c>
      <c r="F15" s="16">
        <v>0</v>
      </c>
      <c r="G15" s="16">
        <v>0</v>
      </c>
      <c r="H15" s="16">
        <v>0</v>
      </c>
      <c r="I15" s="7">
        <v>6</v>
      </c>
      <c r="J15" s="58"/>
    </row>
    <row r="16" spans="1:10" ht="12.6" customHeight="1" x14ac:dyDescent="0.2">
      <c r="A16" s="7">
        <v>7</v>
      </c>
      <c r="B16" s="16"/>
      <c r="C16" s="16"/>
      <c r="D16" s="16"/>
      <c r="E16" s="11" t="s">
        <v>93</v>
      </c>
      <c r="F16" s="16">
        <v>15000</v>
      </c>
      <c r="G16" s="13"/>
      <c r="H16" s="13"/>
      <c r="I16" s="7">
        <v>7</v>
      </c>
      <c r="J16" s="58"/>
    </row>
    <row r="17" spans="1:10" ht="12.6" customHeight="1" x14ac:dyDescent="0.2">
      <c r="A17" s="7">
        <v>8</v>
      </c>
      <c r="B17" s="16"/>
      <c r="C17" s="16"/>
      <c r="D17" s="16"/>
      <c r="E17" s="11">
        <v>8</v>
      </c>
      <c r="F17" s="13"/>
      <c r="G17" s="13"/>
      <c r="H17" s="13"/>
      <c r="I17" s="7">
        <v>8</v>
      </c>
      <c r="J17" s="58"/>
    </row>
    <row r="18" spans="1:10" ht="12.6" customHeight="1" x14ac:dyDescent="0.2">
      <c r="A18" s="7">
        <v>9</v>
      </c>
      <c r="B18" s="16">
        <v>0</v>
      </c>
      <c r="C18" s="16">
        <v>0</v>
      </c>
      <c r="D18" s="16">
        <v>0</v>
      </c>
      <c r="E18" s="11" t="s">
        <v>71</v>
      </c>
      <c r="F18" s="16">
        <f>SUM(F10:F17)</f>
        <v>15000</v>
      </c>
      <c r="G18" s="16">
        <f>SUM(G10:G17)</f>
        <v>0</v>
      </c>
      <c r="H18" s="16">
        <f>SUM(H10:H17)</f>
        <v>0</v>
      </c>
      <c r="I18" s="7">
        <v>9</v>
      </c>
      <c r="J18" s="58"/>
    </row>
    <row r="19" spans="1:10" ht="12.6" customHeight="1" x14ac:dyDescent="0.2">
      <c r="A19" s="7">
        <v>10</v>
      </c>
      <c r="B19" s="14"/>
      <c r="C19" s="13"/>
      <c r="D19" s="13"/>
      <c r="E19" s="11" t="s">
        <v>72</v>
      </c>
      <c r="F19" s="13"/>
      <c r="G19" s="13"/>
      <c r="H19" s="13"/>
      <c r="I19" s="7">
        <v>10</v>
      </c>
      <c r="J19" s="58"/>
    </row>
    <row r="20" spans="1:10" ht="12.6" customHeight="1" x14ac:dyDescent="0.2">
      <c r="A20" s="7">
        <v>11</v>
      </c>
      <c r="B20" s="13"/>
      <c r="C20" s="14"/>
      <c r="D20" s="14"/>
      <c r="E20" s="11" t="s">
        <v>73</v>
      </c>
      <c r="F20" s="14"/>
      <c r="G20" s="14"/>
      <c r="H20" s="14"/>
      <c r="I20" s="7">
        <v>11</v>
      </c>
      <c r="J20" s="58"/>
    </row>
    <row r="21" spans="1:10" ht="21.75" customHeight="1" x14ac:dyDescent="0.2">
      <c r="A21" s="7">
        <v>12</v>
      </c>
      <c r="B21" s="16">
        <v>0</v>
      </c>
      <c r="C21" s="16">
        <v>0</v>
      </c>
      <c r="D21" s="16">
        <v>0</v>
      </c>
      <c r="E21" s="11" t="s">
        <v>74</v>
      </c>
      <c r="F21" s="16">
        <f>SUM(F18:F20)</f>
        <v>15000</v>
      </c>
      <c r="G21" s="16">
        <f>SUM(G18:G20)</f>
        <v>0</v>
      </c>
      <c r="H21" s="16">
        <f>SUM(H18:H20)</f>
        <v>0</v>
      </c>
      <c r="I21" s="7">
        <v>12</v>
      </c>
      <c r="J21" s="58"/>
    </row>
    <row r="22" spans="1:10" ht="12.6" customHeight="1" x14ac:dyDescent="0.2">
      <c r="A22" s="8" t="s">
        <v>16</v>
      </c>
      <c r="B22" s="14"/>
      <c r="C22" s="14"/>
      <c r="D22" s="14"/>
      <c r="E22" s="23" t="s">
        <v>75</v>
      </c>
      <c r="F22" s="14"/>
      <c r="G22" s="14"/>
      <c r="H22" s="14"/>
      <c r="I22" s="8" t="s">
        <v>16</v>
      </c>
      <c r="J22" s="58"/>
    </row>
    <row r="23" spans="1:10" ht="12.6" customHeight="1" x14ac:dyDescent="0.2">
      <c r="A23" s="7">
        <v>1</v>
      </c>
      <c r="B23" s="16">
        <v>0</v>
      </c>
      <c r="C23" s="16">
        <v>0</v>
      </c>
      <c r="D23" s="16">
        <v>0</v>
      </c>
      <c r="E23" s="11" t="s">
        <v>76</v>
      </c>
      <c r="F23" s="16">
        <v>7500</v>
      </c>
      <c r="G23" s="16">
        <v>0</v>
      </c>
      <c r="H23" s="16">
        <v>0</v>
      </c>
      <c r="I23" s="7">
        <v>1</v>
      </c>
      <c r="J23" s="58"/>
    </row>
    <row r="24" spans="1:10" ht="12.6" customHeight="1" x14ac:dyDescent="0.2">
      <c r="A24" s="7">
        <v>2</v>
      </c>
      <c r="B24" s="16">
        <v>0</v>
      </c>
      <c r="C24" s="16">
        <v>0</v>
      </c>
      <c r="D24" s="16">
        <v>0</v>
      </c>
      <c r="E24" s="11" t="s">
        <v>77</v>
      </c>
      <c r="F24" s="16">
        <v>7500</v>
      </c>
      <c r="G24" s="13">
        <v>0</v>
      </c>
      <c r="H24" s="13">
        <v>0</v>
      </c>
      <c r="I24" s="7">
        <v>2</v>
      </c>
      <c r="J24" s="58"/>
    </row>
    <row r="25" spans="1:10" ht="12.6" customHeight="1" x14ac:dyDescent="0.2">
      <c r="A25" s="7">
        <v>3</v>
      </c>
      <c r="B25" s="16"/>
      <c r="C25" s="16"/>
      <c r="D25" s="16"/>
      <c r="E25" s="11">
        <v>3</v>
      </c>
      <c r="F25" s="13"/>
      <c r="G25" s="13"/>
      <c r="H25" s="13"/>
      <c r="I25" s="7">
        <v>3</v>
      </c>
      <c r="J25" s="58"/>
    </row>
    <row r="26" spans="1:10" ht="12.6" customHeight="1" x14ac:dyDescent="0.2">
      <c r="A26" s="7">
        <v>4</v>
      </c>
      <c r="B26" s="16"/>
      <c r="C26" s="16"/>
      <c r="D26" s="16"/>
      <c r="E26" s="11">
        <v>4</v>
      </c>
      <c r="F26" s="13"/>
      <c r="G26" s="13"/>
      <c r="H26" s="13"/>
      <c r="I26" s="7">
        <v>4</v>
      </c>
      <c r="J26" s="58"/>
    </row>
    <row r="27" spans="1:10" ht="12.6" customHeight="1" x14ac:dyDescent="0.2">
      <c r="A27" s="7">
        <v>5</v>
      </c>
      <c r="B27" s="16"/>
      <c r="C27" s="16"/>
      <c r="D27" s="16"/>
      <c r="E27" s="11">
        <v>5</v>
      </c>
      <c r="F27" s="13"/>
      <c r="G27" s="13"/>
      <c r="H27" s="13"/>
      <c r="I27" s="7">
        <v>5</v>
      </c>
      <c r="J27" s="58"/>
    </row>
    <row r="28" spans="1:10" ht="12.6" customHeight="1" x14ac:dyDescent="0.2">
      <c r="A28" s="7">
        <v>6</v>
      </c>
      <c r="B28" s="16"/>
      <c r="C28" s="16"/>
      <c r="D28" s="16"/>
      <c r="E28" s="11">
        <v>6</v>
      </c>
      <c r="F28" s="13"/>
      <c r="G28" s="13"/>
      <c r="H28" s="13"/>
      <c r="I28" s="7">
        <v>6</v>
      </c>
      <c r="J28" s="58"/>
    </row>
    <row r="29" spans="1:10" ht="12.6" customHeight="1" x14ac:dyDescent="0.2">
      <c r="A29" s="7">
        <v>7</v>
      </c>
      <c r="B29" s="16"/>
      <c r="C29" s="16"/>
      <c r="D29" s="16"/>
      <c r="E29" s="11">
        <v>7</v>
      </c>
      <c r="F29" s="13"/>
      <c r="G29" s="13"/>
      <c r="H29" s="13"/>
      <c r="I29" s="7">
        <v>7</v>
      </c>
      <c r="J29" s="58"/>
    </row>
    <row r="30" spans="1:10" ht="12.6" customHeight="1" x14ac:dyDescent="0.2">
      <c r="A30" s="7">
        <v>8</v>
      </c>
      <c r="B30" s="16"/>
      <c r="C30" s="16"/>
      <c r="D30" s="16"/>
      <c r="E30" s="11">
        <v>8</v>
      </c>
      <c r="F30" s="13"/>
      <c r="G30" s="13"/>
      <c r="H30" s="13"/>
      <c r="I30" s="7">
        <v>8</v>
      </c>
      <c r="J30" s="58"/>
    </row>
    <row r="31" spans="1:10" ht="12.6" customHeight="1" x14ac:dyDescent="0.2">
      <c r="A31" s="7">
        <v>9</v>
      </c>
      <c r="B31" s="16"/>
      <c r="C31" s="16"/>
      <c r="D31" s="16"/>
      <c r="E31" s="11">
        <v>9</v>
      </c>
      <c r="F31" s="13"/>
      <c r="G31" s="13"/>
      <c r="H31" s="13"/>
      <c r="I31" s="7">
        <v>9</v>
      </c>
      <c r="J31" s="58"/>
    </row>
    <row r="32" spans="1:10" ht="12.6" customHeight="1" x14ac:dyDescent="0.2">
      <c r="A32" s="7">
        <v>10</v>
      </c>
      <c r="B32" s="16"/>
      <c r="C32" s="16"/>
      <c r="D32" s="16"/>
      <c r="E32" s="11">
        <v>10</v>
      </c>
      <c r="F32" s="13"/>
      <c r="G32" s="13"/>
      <c r="H32" s="13"/>
      <c r="I32" s="7">
        <v>10</v>
      </c>
      <c r="J32" s="58"/>
    </row>
    <row r="33" spans="1:10" ht="12.6" customHeight="1" x14ac:dyDescent="0.2">
      <c r="A33" s="7">
        <v>11</v>
      </c>
      <c r="B33" s="16"/>
      <c r="C33" s="16"/>
      <c r="D33" s="16"/>
      <c r="E33" s="11">
        <v>11</v>
      </c>
      <c r="F33" s="13"/>
      <c r="G33" s="13"/>
      <c r="H33" s="13"/>
      <c r="I33" s="7">
        <v>11</v>
      </c>
      <c r="J33" s="58"/>
    </row>
    <row r="34" spans="1:10" ht="12.6" customHeight="1" x14ac:dyDescent="0.2">
      <c r="A34" s="7">
        <v>12</v>
      </c>
      <c r="B34" s="16"/>
      <c r="C34" s="16"/>
      <c r="D34" s="16"/>
      <c r="E34" s="11">
        <v>12</v>
      </c>
      <c r="F34" s="13"/>
      <c r="G34" s="13"/>
      <c r="H34" s="13"/>
      <c r="I34" s="7">
        <v>12</v>
      </c>
      <c r="J34" s="58"/>
    </row>
    <row r="35" spans="1:10" ht="12.6" customHeight="1" x14ac:dyDescent="0.2">
      <c r="A35" s="7">
        <v>13</v>
      </c>
      <c r="B35" s="16"/>
      <c r="C35" s="16"/>
      <c r="D35" s="16"/>
      <c r="E35" s="11">
        <v>13</v>
      </c>
      <c r="F35" s="13"/>
      <c r="G35" s="13"/>
      <c r="H35" s="13"/>
      <c r="I35" s="7">
        <v>13</v>
      </c>
      <c r="J35" s="58"/>
    </row>
    <row r="36" spans="1:10" ht="12.6" customHeight="1" x14ac:dyDescent="0.2">
      <c r="A36" s="7">
        <v>14</v>
      </c>
      <c r="B36" s="16"/>
      <c r="C36" s="16"/>
      <c r="D36" s="16"/>
      <c r="E36" s="11">
        <v>14</v>
      </c>
      <c r="F36" s="13"/>
      <c r="G36" s="13"/>
      <c r="H36" s="13"/>
      <c r="I36" s="7">
        <v>14</v>
      </c>
      <c r="J36" s="58"/>
    </row>
    <row r="37" spans="1:10" ht="12.6" customHeight="1" x14ac:dyDescent="0.2">
      <c r="A37" s="7">
        <v>15</v>
      </c>
      <c r="B37" s="16">
        <v>0</v>
      </c>
      <c r="C37" s="16">
        <v>0</v>
      </c>
      <c r="D37" s="14">
        <v>0</v>
      </c>
      <c r="E37" s="11" t="s">
        <v>78</v>
      </c>
      <c r="F37" s="14"/>
      <c r="G37" s="14"/>
      <c r="H37" s="14"/>
      <c r="I37" s="7">
        <v>15</v>
      </c>
      <c r="J37" s="58"/>
    </row>
    <row r="38" spans="1:10" ht="12.6" customHeight="1" x14ac:dyDescent="0.2">
      <c r="A38" s="7">
        <v>16</v>
      </c>
      <c r="B38" s="14"/>
      <c r="C38" s="14"/>
      <c r="D38" s="13"/>
      <c r="E38" s="11" t="s">
        <v>79</v>
      </c>
      <c r="F38" s="13"/>
      <c r="G38" s="13"/>
      <c r="H38" s="13"/>
      <c r="I38" s="7">
        <v>16</v>
      </c>
      <c r="J38" s="58"/>
    </row>
    <row r="39" spans="1:10" ht="21.75" customHeight="1" x14ac:dyDescent="0.2">
      <c r="A39" s="7">
        <v>17</v>
      </c>
      <c r="B39" s="16">
        <v>0</v>
      </c>
      <c r="C39" s="16">
        <v>0</v>
      </c>
      <c r="D39" s="16">
        <v>0</v>
      </c>
      <c r="E39" s="11" t="s">
        <v>80</v>
      </c>
      <c r="F39" s="16">
        <f>SUM(F23:F38)</f>
        <v>15000</v>
      </c>
      <c r="G39" s="16">
        <f>SUM(G23:G38)</f>
        <v>0</v>
      </c>
      <c r="H39" s="16">
        <f>SUM(H23:H38)</f>
        <v>0</v>
      </c>
      <c r="I39" s="7">
        <v>17</v>
      </c>
      <c r="J39" s="58"/>
    </row>
    <row r="40" spans="1:10" ht="12.95" customHeight="1" x14ac:dyDescent="0.25">
      <c r="E40" s="120" t="s">
        <v>19</v>
      </c>
      <c r="F40" s="120"/>
    </row>
    <row r="41" spans="1:10" ht="12.95" customHeight="1" x14ac:dyDescent="0.25"/>
    <row r="42" spans="1:10" ht="12.95" customHeight="1" x14ac:dyDescent="0.25">
      <c r="F42" s="38">
        <f>+F21-F39</f>
        <v>0</v>
      </c>
    </row>
    <row r="43" spans="1:10" ht="21.75" customHeight="1" x14ac:dyDescent="0.25"/>
    <row r="44" spans="1:10" ht="15" customHeight="1" x14ac:dyDescent="0.25"/>
    <row r="45" spans="1:10" ht="10.5" hidden="1" customHeight="1" x14ac:dyDescent="0.25"/>
    <row r="46" spans="1:10" ht="10.5" hidden="1" customHeight="1" x14ac:dyDescent="0.25"/>
    <row r="47" spans="1:10" ht="10.5" hidden="1" customHeight="1" x14ac:dyDescent="0.25"/>
    <row r="48" spans="1:10" ht="10.5" hidden="1" customHeight="1" x14ac:dyDescent="0.25"/>
    <row r="49" ht="10.5" hidden="1" customHeight="1" x14ac:dyDescent="0.25"/>
    <row r="50" ht="10.5" hidden="1" customHeight="1" x14ac:dyDescent="0.25"/>
    <row r="51" ht="10.5" hidden="1" customHeight="1" x14ac:dyDescent="0.25"/>
    <row r="52" ht="10.5" hidden="1" customHeight="1" x14ac:dyDescent="0.25"/>
    <row r="53" ht="10.5" hidden="1" customHeight="1" x14ac:dyDescent="0.25"/>
    <row r="54" ht="9.75" hidden="1" customHeight="1" x14ac:dyDescent="0.25"/>
    <row r="55" ht="9.75" hidden="1" customHeight="1" x14ac:dyDescent="0.25"/>
    <row r="56" ht="9.75" hidden="1" customHeight="1" x14ac:dyDescent="0.25"/>
    <row r="57" ht="9.75" hidden="1" customHeight="1" x14ac:dyDescent="0.25"/>
    <row r="58" ht="9.75" hidden="1" customHeight="1" x14ac:dyDescent="0.25"/>
    <row r="59" ht="9.75" hidden="1" customHeight="1" x14ac:dyDescent="0.25"/>
    <row r="60" ht="9.75" hidden="1" customHeight="1" x14ac:dyDescent="0.25"/>
    <row r="2288" ht="252.75" hidden="1" customHeight="1" x14ac:dyDescent="0.25"/>
    <row r="2289" x14ac:dyDescent="0.25"/>
    <row r="2290" x14ac:dyDescent="0.25"/>
  </sheetData>
  <mergeCells count="22">
    <mergeCell ref="E40:F40"/>
    <mergeCell ref="I5:I8"/>
    <mergeCell ref="J5:J8"/>
    <mergeCell ref="B6:C6"/>
    <mergeCell ref="D6:D8"/>
    <mergeCell ref="F6:F8"/>
    <mergeCell ref="G6:G8"/>
    <mergeCell ref="H6:H8"/>
    <mergeCell ref="B7:B8"/>
    <mergeCell ref="C7:C8"/>
    <mergeCell ref="A4:B4"/>
    <mergeCell ref="F4:H4"/>
    <mergeCell ref="A5:A8"/>
    <mergeCell ref="B5:D5"/>
    <mergeCell ref="E5:E8"/>
    <mergeCell ref="F5:H5"/>
    <mergeCell ref="A1:B1"/>
    <mergeCell ref="G1:H1"/>
    <mergeCell ref="A2:B2"/>
    <mergeCell ref="G2:H2"/>
    <mergeCell ref="A3:B3"/>
    <mergeCell ref="G3:H3"/>
  </mergeCells>
  <pageMargins left="0.7" right="0.7" top="0.75" bottom="0.75" header="0.3" footer="0.3"/>
  <pageSetup scale="94" orientation="landscape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GF Revenue</vt:lpstr>
      <vt:lpstr>GF Admin</vt:lpstr>
      <vt:lpstr>GF Pool</vt:lpstr>
      <vt:lpstr>Building</vt:lpstr>
      <vt:lpstr>Equipment</vt:lpstr>
      <vt:lpstr>Pool replacement</vt:lpstr>
      <vt:lpstr>Hendricks</vt:lpstr>
      <vt:lpstr>Football</vt:lpstr>
      <vt:lpstr>Clinic Grant</vt:lpstr>
      <vt:lpstr>Safely Grant</vt:lpstr>
      <vt:lpstr>Swim Team</vt:lpstr>
      <vt:lpstr>Tennis Refurb Grant</vt:lpstr>
      <vt:lpstr>Skatepark</vt:lpstr>
      <vt:lpstr>Youth Baseball</vt:lpstr>
      <vt:lpstr>LB 1 calculations</vt:lpstr>
      <vt:lpstr>Building!Print_Area</vt:lpstr>
      <vt:lpstr>'Clinic Grant'!Print_Area</vt:lpstr>
      <vt:lpstr>Equipment!Print_Area</vt:lpstr>
      <vt:lpstr>Football!Print_Area</vt:lpstr>
      <vt:lpstr>'GF Admin'!Print_Area</vt:lpstr>
      <vt:lpstr>'GF Pool'!Print_Area</vt:lpstr>
      <vt:lpstr>'GF Revenue'!Print_Area</vt:lpstr>
      <vt:lpstr>Hendricks!Print_Area</vt:lpstr>
      <vt:lpstr>'Pool replacement'!Print_Area</vt:lpstr>
      <vt:lpstr>'Safely Grant'!Print_Area</vt:lpstr>
      <vt:lpstr>'Swim Team'!Print_Area</vt:lpstr>
      <vt:lpstr>'Tennis Refurb Grant'!Print_Area</vt:lpstr>
      <vt:lpstr>'Youth Baseball'!Print_Area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Sattler</dc:creator>
  <cp:lastModifiedBy>HighDesert PR</cp:lastModifiedBy>
  <cp:lastPrinted>2024-04-29T16:56:08Z</cp:lastPrinted>
  <dcterms:created xsi:type="dcterms:W3CDTF">2000-02-09T15:42:02Z</dcterms:created>
  <dcterms:modified xsi:type="dcterms:W3CDTF">2024-04-29T18:14:24Z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1034176591</vt:i4>
  </property>
  <property fmtid="{D5CDD505-2E9C-101B-9397-08002B2CF9AE}" pid="3" name="_EmailSubject">
    <vt:lpwstr>Local budget forms updates</vt:lpwstr>
  </property>
  <property fmtid="{D5CDD505-2E9C-101B-9397-08002B2CF9AE}" pid="4" name="_AuthorEmail">
    <vt:lpwstr>KRAMERG@exchange2.dor.state.or.us</vt:lpwstr>
  </property>
  <property fmtid="{D5CDD505-2E9C-101B-9397-08002B2CF9AE}" pid="5" name="_AuthorEmailDisplayName">
    <vt:lpwstr>KRAMER Gregory A</vt:lpwstr>
  </property>
  <property fmtid="{D5CDD505-2E9C-101B-9397-08002B2CF9AE}" pid="6" name="_PreviousAdHocReviewCycleID">
    <vt:i4>-1577595416</vt:i4>
  </property>
  <property fmtid="{D5CDD505-2E9C-101B-9397-08002B2CF9AE}" pid="7" name="_ReviewingToolsShownOnce">
    <vt:lpwstr/>
  </property>
</Properties>
</file>